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OneDrive\Documents\"/>
    </mc:Choice>
  </mc:AlternateContent>
  <xr:revisionPtr revIDLastSave="0" documentId="8_{E1F07EEF-3EF1-477F-9C6D-DC2DC79F7BC9}" xr6:coauthVersionLast="47" xr6:coauthVersionMax="47" xr10:uidLastSave="{00000000-0000-0000-0000-000000000000}"/>
  <bookViews>
    <workbookView xWindow="-120" yWindow="-120" windowWidth="29040" windowHeight="15840" tabRatio="885" xr2:uid="{00000000-000D-0000-FFFF-FFFF00000000}"/>
  </bookViews>
  <sheets>
    <sheet name="SUMMARY" sheetId="1" r:id="rId1"/>
    <sheet name="GENERAL FUND APPROPRIATIONS " sheetId="7" r:id="rId2"/>
    <sheet name="GEN FUND ESTIMATED REVENUE" sheetId="3" r:id="rId3"/>
    <sheet name="HIGHWAY FUND APPROPRIATIONS" sheetId="4" r:id="rId4"/>
    <sheet name="HWY FUND ESTIMATED REVENUE" sheetId="5" r:id="rId5"/>
    <sheet name="SCHEDULE OF SALARIES" sheetId="6" r:id="rId6"/>
  </sheets>
  <definedNames>
    <definedName name="_xlnm.Print_Area" localSheetId="2">'GEN FUND ESTIMATED REVENUE'!$A$1:$T$30</definedName>
    <definedName name="_xlnm.Print_Area" localSheetId="1">'GENERAL FUND APPROPRIATIONS '!$A$1:$T$195</definedName>
    <definedName name="_xlnm.Print_Area" localSheetId="3">'HIGHWAY FUND APPROPRIATIONS'!$A$1:$U$47</definedName>
    <definedName name="_xlnm.Print_Area" localSheetId="4">'HWY FUND ESTIMATED REVENUE'!$A$1:$T$12</definedName>
    <definedName name="_xlnm.Print_Area" localSheetId="5">'SCHEDULE OF SALARIES'!$A$1:$D$21</definedName>
    <definedName name="_xlnm.Print_Area" localSheetId="0">SUMMARY!$A$1:$F$14</definedName>
    <definedName name="_xlnm.Print_Titles" localSheetId="2">'GEN FUND ESTIMATED REVENUE'!$1:$1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47" i="4" l="1"/>
  <c r="T38" i="4"/>
  <c r="T26" i="4"/>
  <c r="T22" i="4"/>
  <c r="T18" i="4"/>
  <c r="T12" i="4"/>
  <c r="T8" i="4"/>
  <c r="T5" i="4"/>
  <c r="S30" i="3"/>
  <c r="S89" i="7"/>
  <c r="S107" i="7"/>
  <c r="S115" i="7"/>
  <c r="S129" i="7"/>
  <c r="S137" i="7"/>
  <c r="S159" i="7"/>
  <c r="S177" i="7"/>
  <c r="S190" i="7"/>
  <c r="S183" i="7"/>
  <c r="S176" i="7"/>
  <c r="S173" i="7"/>
  <c r="S170" i="7"/>
  <c r="S165" i="7"/>
  <c r="S158" i="7"/>
  <c r="S154" i="7"/>
  <c r="S151" i="7"/>
  <c r="S146" i="7"/>
  <c r="S142" i="7"/>
  <c r="S136" i="7"/>
  <c r="S133" i="7"/>
  <c r="S128" i="7"/>
  <c r="S125" i="7"/>
  <c r="S122" i="7"/>
  <c r="S114" i="7"/>
  <c r="S111" i="7"/>
  <c r="S105" i="7"/>
  <c r="S98" i="7"/>
  <c r="S93" i="7"/>
  <c r="S87" i="7"/>
  <c r="S80" i="7"/>
  <c r="S77" i="7"/>
  <c r="S74" i="7"/>
  <c r="S71" i="7"/>
  <c r="S65" i="7"/>
  <c r="S60" i="7"/>
  <c r="S57" i="7"/>
  <c r="S54" i="7"/>
  <c r="S49" i="7"/>
  <c r="S46" i="7"/>
  <c r="S39" i="7"/>
  <c r="S30" i="7"/>
  <c r="S27" i="7"/>
  <c r="S18" i="7"/>
  <c r="S12" i="7"/>
  <c r="S6" i="7"/>
  <c r="R42" i="4"/>
  <c r="R38" i="4"/>
  <c r="R26" i="4"/>
  <c r="R22" i="4"/>
  <c r="R18" i="4"/>
  <c r="R12" i="4"/>
  <c r="R8" i="4"/>
  <c r="R5" i="4"/>
  <c r="Q30" i="3"/>
  <c r="Q183" i="7"/>
  <c r="Q190" i="7" s="1"/>
  <c r="Q176" i="7"/>
  <c r="Q173" i="7"/>
  <c r="Q170" i="7"/>
  <c r="Q165" i="7"/>
  <c r="Q177" i="7" s="1"/>
  <c r="Q158" i="7"/>
  <c r="Q154" i="7"/>
  <c r="Q151" i="7"/>
  <c r="Q146" i="7"/>
  <c r="Q142" i="7"/>
  <c r="Q159" i="7" s="1"/>
  <c r="Q137" i="7"/>
  <c r="Q136" i="7"/>
  <c r="Q133" i="7"/>
  <c r="Q128" i="7"/>
  <c r="Q125" i="7"/>
  <c r="Q122" i="7"/>
  <c r="Q114" i="7"/>
  <c r="Q111" i="7"/>
  <c r="Q105" i="7"/>
  <c r="Q98" i="7"/>
  <c r="Q93" i="7"/>
  <c r="Q87" i="7"/>
  <c r="Q80" i="7"/>
  <c r="Q77" i="7"/>
  <c r="Q74" i="7"/>
  <c r="Q71" i="7"/>
  <c r="Q65" i="7"/>
  <c r="Q60" i="7"/>
  <c r="Q57" i="7"/>
  <c r="Q54" i="7"/>
  <c r="Q49" i="7"/>
  <c r="Q46" i="7"/>
  <c r="Q39" i="7"/>
  <c r="Q30" i="7"/>
  <c r="Q27" i="7"/>
  <c r="Q21" i="7"/>
  <c r="Q18" i="7"/>
  <c r="Q12" i="7"/>
  <c r="Q6" i="7"/>
  <c r="E9" i="1"/>
  <c r="S195" i="7" l="1"/>
  <c r="Q107" i="7"/>
  <c r="Q115" i="7"/>
  <c r="Q129" i="7"/>
  <c r="R47" i="4"/>
  <c r="Q89" i="7"/>
  <c r="Q195" i="7" s="1"/>
  <c r="L16" i="3" l="1"/>
  <c r="L17" i="3"/>
  <c r="L194" i="7" l="1"/>
  <c r="L193" i="7"/>
  <c r="L192" i="7"/>
  <c r="O189" i="7"/>
  <c r="N189" i="7"/>
  <c r="M189" i="7"/>
  <c r="J189" i="7"/>
  <c r="I189" i="7"/>
  <c r="H189" i="7"/>
  <c r="G189" i="7"/>
  <c r="F189" i="7"/>
  <c r="E189" i="7"/>
  <c r="D189" i="7"/>
  <c r="C189" i="7"/>
  <c r="L188" i="7"/>
  <c r="L187" i="7"/>
  <c r="O186" i="7"/>
  <c r="N186" i="7"/>
  <c r="M186" i="7"/>
  <c r="J186" i="7"/>
  <c r="I186" i="7"/>
  <c r="H186" i="7"/>
  <c r="G186" i="7"/>
  <c r="F186" i="7"/>
  <c r="E186" i="7"/>
  <c r="D186" i="7"/>
  <c r="C186" i="7"/>
  <c r="L185" i="7"/>
  <c r="L184" i="7"/>
  <c r="O183" i="7"/>
  <c r="N183" i="7"/>
  <c r="M183" i="7"/>
  <c r="J183" i="7"/>
  <c r="I183" i="7"/>
  <c r="H183" i="7"/>
  <c r="G183" i="7"/>
  <c r="F183" i="7"/>
  <c r="E183" i="7"/>
  <c r="D183" i="7"/>
  <c r="C183" i="7"/>
  <c r="L182" i="7"/>
  <c r="L181" i="7"/>
  <c r="L180" i="7"/>
  <c r="L179" i="7"/>
  <c r="L178" i="7"/>
  <c r="O176" i="7"/>
  <c r="N176" i="7"/>
  <c r="L176" i="7"/>
  <c r="H176" i="7"/>
  <c r="L174" i="7"/>
  <c r="O173" i="7"/>
  <c r="N173" i="7"/>
  <c r="L173" i="7"/>
  <c r="H173" i="7"/>
  <c r="L171" i="7"/>
  <c r="O170" i="7"/>
  <c r="N170" i="7"/>
  <c r="M170" i="7"/>
  <c r="J170" i="7"/>
  <c r="I170" i="7"/>
  <c r="H170" i="7"/>
  <c r="G170" i="7"/>
  <c r="F170" i="7"/>
  <c r="E170" i="7"/>
  <c r="D170" i="7"/>
  <c r="C170" i="7"/>
  <c r="L169" i="7"/>
  <c r="L168" i="7"/>
  <c r="L167" i="7"/>
  <c r="L166" i="7"/>
  <c r="O165" i="7"/>
  <c r="N165" i="7"/>
  <c r="M165" i="7"/>
  <c r="J165" i="7"/>
  <c r="I165" i="7"/>
  <c r="H165" i="7"/>
  <c r="G165" i="7"/>
  <c r="F165" i="7"/>
  <c r="E165" i="7"/>
  <c r="D165" i="7"/>
  <c r="C165" i="7"/>
  <c r="L164" i="7"/>
  <c r="L162" i="7"/>
  <c r="L161" i="7"/>
  <c r="L160" i="7"/>
  <c r="O158" i="7"/>
  <c r="N158" i="7"/>
  <c r="M158" i="7"/>
  <c r="J158" i="7"/>
  <c r="L158" i="7" s="1"/>
  <c r="H158" i="7"/>
  <c r="C158" i="7"/>
  <c r="L157" i="7"/>
  <c r="L156" i="7"/>
  <c r="L155" i="7"/>
  <c r="O154" i="7"/>
  <c r="N154" i="7"/>
  <c r="L154" i="7"/>
  <c r="H154" i="7"/>
  <c r="L152" i="7"/>
  <c r="O151" i="7"/>
  <c r="N151" i="7"/>
  <c r="M151" i="7"/>
  <c r="J151" i="7"/>
  <c r="I151" i="7"/>
  <c r="H151" i="7"/>
  <c r="G151" i="7"/>
  <c r="F151" i="7"/>
  <c r="E151" i="7"/>
  <c r="D151" i="7"/>
  <c r="C151" i="7"/>
  <c r="L150" i="7"/>
  <c r="L149" i="7"/>
  <c r="L148" i="7"/>
  <c r="L147" i="7"/>
  <c r="O146" i="7"/>
  <c r="N146" i="7"/>
  <c r="M146" i="7"/>
  <c r="J146" i="7"/>
  <c r="I146" i="7"/>
  <c r="H146" i="7"/>
  <c r="G146" i="7"/>
  <c r="F146" i="7"/>
  <c r="E146" i="7"/>
  <c r="D146" i="7"/>
  <c r="C146" i="7"/>
  <c r="L145" i="7"/>
  <c r="L144" i="7"/>
  <c r="L143" i="7"/>
  <c r="O142" i="7"/>
  <c r="N142" i="7"/>
  <c r="M142" i="7"/>
  <c r="J142" i="7"/>
  <c r="I142" i="7"/>
  <c r="H142" i="7"/>
  <c r="G142" i="7"/>
  <c r="F142" i="7"/>
  <c r="E142" i="7"/>
  <c r="D142" i="7"/>
  <c r="C142" i="7"/>
  <c r="L141" i="7"/>
  <c r="L140" i="7"/>
  <c r="L139" i="7"/>
  <c r="L138" i="7"/>
  <c r="M137" i="7"/>
  <c r="J137" i="7"/>
  <c r="I137" i="7"/>
  <c r="G137" i="7"/>
  <c r="F137" i="7"/>
  <c r="E137" i="7"/>
  <c r="D137" i="7"/>
  <c r="C137" i="7"/>
  <c r="O136" i="7"/>
  <c r="N136" i="7"/>
  <c r="L136" i="7"/>
  <c r="H136" i="7"/>
  <c r="L134" i="7"/>
  <c r="O133" i="7"/>
  <c r="N133" i="7"/>
  <c r="L133" i="7"/>
  <c r="H133" i="7"/>
  <c r="L131" i="7"/>
  <c r="L130" i="7"/>
  <c r="O128" i="7"/>
  <c r="N128" i="7"/>
  <c r="L128" i="7"/>
  <c r="H128" i="7"/>
  <c r="L126" i="7"/>
  <c r="O125" i="7"/>
  <c r="N125" i="7"/>
  <c r="L125" i="7"/>
  <c r="I125" i="7"/>
  <c r="H125" i="7"/>
  <c r="L123" i="7"/>
  <c r="O122" i="7"/>
  <c r="N122" i="7"/>
  <c r="M122" i="7"/>
  <c r="M129" i="7" s="1"/>
  <c r="J122" i="7"/>
  <c r="J129" i="7" s="1"/>
  <c r="H122" i="7"/>
  <c r="G122" i="7"/>
  <c r="G129" i="7" s="1"/>
  <c r="F122" i="7"/>
  <c r="F129" i="7" s="1"/>
  <c r="E122" i="7"/>
  <c r="E129" i="7" s="1"/>
  <c r="D122" i="7"/>
  <c r="D129" i="7" s="1"/>
  <c r="C122" i="7"/>
  <c r="C129" i="7" s="1"/>
  <c r="L121" i="7"/>
  <c r="L120" i="7"/>
  <c r="L118" i="7"/>
  <c r="I118" i="7"/>
  <c r="I122" i="7" s="1"/>
  <c r="L117" i="7"/>
  <c r="L116" i="7"/>
  <c r="M115" i="7"/>
  <c r="J115" i="7"/>
  <c r="I115" i="7"/>
  <c r="G115" i="7"/>
  <c r="F115" i="7"/>
  <c r="E115" i="7"/>
  <c r="D115" i="7"/>
  <c r="C115" i="7"/>
  <c r="O114" i="7"/>
  <c r="N114" i="7"/>
  <c r="L114" i="7"/>
  <c r="H114" i="7"/>
  <c r="L112" i="7"/>
  <c r="O111" i="7"/>
  <c r="N111" i="7"/>
  <c r="L111" i="7"/>
  <c r="H111" i="7"/>
  <c r="L109" i="7"/>
  <c r="L108" i="7"/>
  <c r="L106" i="7"/>
  <c r="O105" i="7"/>
  <c r="N105" i="7"/>
  <c r="M105" i="7"/>
  <c r="J105" i="7"/>
  <c r="I105" i="7"/>
  <c r="H105" i="7"/>
  <c r="G105" i="7"/>
  <c r="F105" i="7"/>
  <c r="E105" i="7"/>
  <c r="D105" i="7"/>
  <c r="C105" i="7"/>
  <c r="L104" i="7"/>
  <c r="L103" i="7"/>
  <c r="L101" i="7"/>
  <c r="L100" i="7"/>
  <c r="L99" i="7"/>
  <c r="O98" i="7"/>
  <c r="N98" i="7"/>
  <c r="M98" i="7"/>
  <c r="J98" i="7"/>
  <c r="I98" i="7"/>
  <c r="H98" i="7"/>
  <c r="G98" i="7"/>
  <c r="F98" i="7"/>
  <c r="E98" i="7"/>
  <c r="D98" i="7"/>
  <c r="C98" i="7"/>
  <c r="L97" i="7"/>
  <c r="L96" i="7"/>
  <c r="L95" i="7"/>
  <c r="L94" i="7"/>
  <c r="O93" i="7"/>
  <c r="N93" i="7"/>
  <c r="L93" i="7"/>
  <c r="H93" i="7"/>
  <c r="L91" i="7"/>
  <c r="L90" i="7"/>
  <c r="L88" i="7"/>
  <c r="O87" i="7"/>
  <c r="N87" i="7"/>
  <c r="M87" i="7"/>
  <c r="J87" i="7"/>
  <c r="I87" i="7"/>
  <c r="H87" i="7"/>
  <c r="G87" i="7"/>
  <c r="F87" i="7"/>
  <c r="E87" i="7"/>
  <c r="D87" i="7"/>
  <c r="C87" i="7"/>
  <c r="L86" i="7"/>
  <c r="L85" i="7"/>
  <c r="L84" i="7"/>
  <c r="L83" i="7"/>
  <c r="L82" i="7"/>
  <c r="L81" i="7"/>
  <c r="O80" i="7"/>
  <c r="N80" i="7"/>
  <c r="L80" i="7"/>
  <c r="L78" i="7"/>
  <c r="O77" i="7"/>
  <c r="N77" i="7"/>
  <c r="L77" i="7"/>
  <c r="H77" i="7"/>
  <c r="L75" i="7"/>
  <c r="O74" i="7"/>
  <c r="N74" i="7"/>
  <c r="L74" i="7"/>
  <c r="H74" i="7"/>
  <c r="L72" i="7"/>
  <c r="O71" i="7"/>
  <c r="N71" i="7"/>
  <c r="M71" i="7"/>
  <c r="J71" i="7"/>
  <c r="I71" i="7"/>
  <c r="H71" i="7"/>
  <c r="G71" i="7"/>
  <c r="F71" i="7"/>
  <c r="E71" i="7"/>
  <c r="D71" i="7"/>
  <c r="C71" i="7"/>
  <c r="L70" i="7"/>
  <c r="L69" i="7"/>
  <c r="L68" i="7"/>
  <c r="L67" i="7"/>
  <c r="L66" i="7"/>
  <c r="O65" i="7"/>
  <c r="N65" i="7"/>
  <c r="M65" i="7"/>
  <c r="J65" i="7"/>
  <c r="I65" i="7"/>
  <c r="H65" i="7"/>
  <c r="G65" i="7"/>
  <c r="F65" i="7"/>
  <c r="E65" i="7"/>
  <c r="D65" i="7"/>
  <c r="C65" i="7"/>
  <c r="L64" i="7"/>
  <c r="L63" i="7"/>
  <c r="L62" i="7"/>
  <c r="L61" i="7"/>
  <c r="O60" i="7"/>
  <c r="N60" i="7"/>
  <c r="L60" i="7"/>
  <c r="H60" i="7"/>
  <c r="L58" i="7"/>
  <c r="O57" i="7"/>
  <c r="N57" i="7"/>
  <c r="L57" i="7"/>
  <c r="H57" i="7"/>
  <c r="L55" i="7"/>
  <c r="O54" i="7"/>
  <c r="N54" i="7"/>
  <c r="M54" i="7"/>
  <c r="J54" i="7"/>
  <c r="I54" i="7"/>
  <c r="H54" i="7"/>
  <c r="G54" i="7"/>
  <c r="F54" i="7"/>
  <c r="E54" i="7"/>
  <c r="D54" i="7"/>
  <c r="C54" i="7"/>
  <c r="L53" i="7"/>
  <c r="L52" i="7"/>
  <c r="L51" i="7"/>
  <c r="L50" i="7"/>
  <c r="O49" i="7"/>
  <c r="N49" i="7"/>
  <c r="L49" i="7"/>
  <c r="H49" i="7"/>
  <c r="L47" i="7"/>
  <c r="O46" i="7"/>
  <c r="N46" i="7"/>
  <c r="M46" i="7"/>
  <c r="J46" i="7"/>
  <c r="I46" i="7"/>
  <c r="H46" i="7"/>
  <c r="G46" i="7"/>
  <c r="F46" i="7"/>
  <c r="E46" i="7"/>
  <c r="D46" i="7"/>
  <c r="C46" i="7"/>
  <c r="L45" i="7"/>
  <c r="L44" i="7"/>
  <c r="L43" i="7"/>
  <c r="L42" i="7"/>
  <c r="L41" i="7"/>
  <c r="L40" i="7"/>
  <c r="O39" i="7"/>
  <c r="N39" i="7"/>
  <c r="M39" i="7"/>
  <c r="J39" i="7"/>
  <c r="I39" i="7"/>
  <c r="H39" i="7"/>
  <c r="G39" i="7"/>
  <c r="F39" i="7"/>
  <c r="E39" i="7"/>
  <c r="D39" i="7"/>
  <c r="C39" i="7"/>
  <c r="L38" i="7"/>
  <c r="L36" i="7"/>
  <c r="L35" i="7"/>
  <c r="L34" i="7"/>
  <c r="L33" i="7"/>
  <c r="L32" i="7"/>
  <c r="O30" i="7"/>
  <c r="N30" i="7"/>
  <c r="H30" i="7"/>
  <c r="L28" i="7"/>
  <c r="O27" i="7"/>
  <c r="N27" i="7"/>
  <c r="M27" i="7"/>
  <c r="J27" i="7"/>
  <c r="L27" i="7" s="1"/>
  <c r="I27" i="7"/>
  <c r="H27" i="7"/>
  <c r="F27" i="7"/>
  <c r="E27" i="7"/>
  <c r="D27" i="7"/>
  <c r="C27" i="7"/>
  <c r="L26" i="7"/>
  <c r="L25" i="7"/>
  <c r="L23" i="7"/>
  <c r="L22" i="7"/>
  <c r="O21" i="7"/>
  <c r="N21" i="7"/>
  <c r="L21" i="7"/>
  <c r="H21" i="7"/>
  <c r="L19" i="7"/>
  <c r="O18" i="7"/>
  <c r="N18" i="7"/>
  <c r="M18" i="7"/>
  <c r="J18" i="7"/>
  <c r="I18" i="7"/>
  <c r="H18" i="7"/>
  <c r="G18" i="7"/>
  <c r="F18" i="7"/>
  <c r="E18" i="7"/>
  <c r="D18" i="7"/>
  <c r="C18" i="7"/>
  <c r="L17" i="7"/>
  <c r="L16" i="7"/>
  <c r="L15" i="7"/>
  <c r="L14" i="7"/>
  <c r="L13" i="7"/>
  <c r="O12" i="7"/>
  <c r="N12" i="7"/>
  <c r="M12" i="7"/>
  <c r="J12" i="7"/>
  <c r="H12" i="7"/>
  <c r="G12" i="7"/>
  <c r="F12" i="7"/>
  <c r="E12" i="7"/>
  <c r="D12" i="7"/>
  <c r="C12" i="7"/>
  <c r="L11" i="7"/>
  <c r="I8" i="7"/>
  <c r="I12" i="7" s="1"/>
  <c r="L7" i="7"/>
  <c r="O6" i="7"/>
  <c r="N6" i="7"/>
  <c r="M6" i="7"/>
  <c r="J6" i="7"/>
  <c r="I6" i="7"/>
  <c r="H6" i="7"/>
  <c r="G6" i="7"/>
  <c r="F6" i="7"/>
  <c r="E6" i="7"/>
  <c r="D6" i="7"/>
  <c r="C6" i="7"/>
  <c r="L4" i="7"/>
  <c r="H129" i="7" l="1"/>
  <c r="F107" i="7"/>
  <c r="L12" i="7"/>
  <c r="D107" i="7"/>
  <c r="I129" i="7"/>
  <c r="E107" i="7"/>
  <c r="M107" i="7"/>
  <c r="G107" i="7"/>
  <c r="C107" i="7"/>
  <c r="I107" i="7"/>
  <c r="E89" i="7"/>
  <c r="L6" i="7"/>
  <c r="I89" i="7"/>
  <c r="M89" i="7"/>
  <c r="O89" i="7"/>
  <c r="L54" i="7"/>
  <c r="L87" i="7"/>
  <c r="N107" i="7"/>
  <c r="H115" i="7"/>
  <c r="N115" i="7"/>
  <c r="O129" i="7"/>
  <c r="H137" i="7"/>
  <c r="N137" i="7"/>
  <c r="F159" i="7"/>
  <c r="L142" i="7"/>
  <c r="N159" i="7"/>
  <c r="L151" i="7"/>
  <c r="N177" i="7"/>
  <c r="C190" i="7"/>
  <c r="E190" i="7"/>
  <c r="I190" i="7"/>
  <c r="L186" i="7"/>
  <c r="D89" i="7"/>
  <c r="F89" i="7"/>
  <c r="H89" i="7"/>
  <c r="J89" i="7"/>
  <c r="N89" i="7"/>
  <c r="L18" i="7"/>
  <c r="O107" i="7"/>
  <c r="N129" i="7"/>
  <c r="O137" i="7"/>
  <c r="L137" i="7"/>
  <c r="C159" i="7"/>
  <c r="E159" i="7"/>
  <c r="G159" i="7"/>
  <c r="I159" i="7"/>
  <c r="M159" i="7"/>
  <c r="O159" i="7"/>
  <c r="C177" i="7"/>
  <c r="E177" i="7"/>
  <c r="G177" i="7"/>
  <c r="I177" i="7"/>
  <c r="M177" i="7"/>
  <c r="O177" i="7"/>
  <c r="N190" i="7"/>
  <c r="L71" i="7"/>
  <c r="L105" i="7"/>
  <c r="O115" i="7"/>
  <c r="D159" i="7"/>
  <c r="H159" i="7"/>
  <c r="L146" i="7"/>
  <c r="L170" i="7"/>
  <c r="M190" i="7"/>
  <c r="O190" i="7"/>
  <c r="L189" i="7"/>
  <c r="C89" i="7"/>
  <c r="G89" i="7"/>
  <c r="L46" i="7"/>
  <c r="L65" i="7"/>
  <c r="H107" i="7"/>
  <c r="L98" i="7"/>
  <c r="L115" i="7"/>
  <c r="D190" i="7"/>
  <c r="F190" i="7"/>
  <c r="H190" i="7"/>
  <c r="L129" i="7"/>
  <c r="L39" i="7"/>
  <c r="J107" i="7"/>
  <c r="L165" i="7"/>
  <c r="L122" i="7"/>
  <c r="J159" i="7"/>
  <c r="D177" i="7"/>
  <c r="F177" i="7"/>
  <c r="H177" i="7"/>
  <c r="J177" i="7"/>
  <c r="G190" i="7"/>
  <c r="L183" i="7"/>
  <c r="J190" i="7"/>
  <c r="F8" i="1"/>
  <c r="L107" i="7" l="1"/>
  <c r="L190" i="7"/>
  <c r="L89" i="7"/>
  <c r="N191" i="7"/>
  <c r="N195" i="7" s="1"/>
  <c r="O191" i="7"/>
  <c r="O195" i="7" s="1"/>
  <c r="L177" i="7"/>
  <c r="F191" i="7"/>
  <c r="F195" i="7" s="1"/>
  <c r="L159" i="7"/>
  <c r="M191" i="7"/>
  <c r="M195" i="7" s="1"/>
  <c r="C191" i="7"/>
  <c r="C195" i="7" s="1"/>
  <c r="I191" i="7"/>
  <c r="I195" i="7" s="1"/>
  <c r="E191" i="7"/>
  <c r="E195" i="7" s="1"/>
  <c r="G191" i="7"/>
  <c r="G195" i="7" s="1"/>
  <c r="H191" i="7"/>
  <c r="H195" i="7" s="1"/>
  <c r="D191" i="7"/>
  <c r="D195" i="7" s="1"/>
  <c r="J191" i="7"/>
  <c r="J195" i="7" l="1"/>
  <c r="L195" i="7" s="1"/>
  <c r="L191" i="7"/>
  <c r="F7" i="1"/>
  <c r="F9" i="1" s="1"/>
  <c r="P45" i="4" l="1"/>
  <c r="P42" i="4"/>
  <c r="P38" i="4"/>
  <c r="P30" i="4"/>
  <c r="P26" i="4"/>
  <c r="P22" i="4"/>
  <c r="P18" i="4"/>
  <c r="P12" i="4"/>
  <c r="P5" i="4"/>
  <c r="D9" i="1"/>
  <c r="D16" i="1" s="1"/>
  <c r="O11" i="5"/>
  <c r="M5" i="4"/>
  <c r="M12" i="4"/>
  <c r="M18" i="4"/>
  <c r="M22" i="4"/>
  <c r="M26" i="4"/>
  <c r="M30" i="4"/>
  <c r="M38" i="4"/>
  <c r="M42" i="4"/>
  <c r="M45" i="4"/>
  <c r="O30" i="3"/>
  <c r="N3" i="5"/>
  <c r="N5" i="5"/>
  <c r="N6" i="5"/>
  <c r="N7" i="5"/>
  <c r="N9" i="5"/>
  <c r="G11" i="5"/>
  <c r="H11" i="5"/>
  <c r="I11" i="5"/>
  <c r="J11" i="5"/>
  <c r="L11" i="5"/>
  <c r="L4" i="4"/>
  <c r="C5" i="4"/>
  <c r="D5" i="4"/>
  <c r="E5" i="4"/>
  <c r="F5" i="4"/>
  <c r="G5" i="4"/>
  <c r="H5" i="4"/>
  <c r="I5" i="4"/>
  <c r="J5" i="4"/>
  <c r="N5" i="4"/>
  <c r="O5" i="4"/>
  <c r="H8" i="4"/>
  <c r="L8" i="4"/>
  <c r="N8" i="4"/>
  <c r="O8" i="4"/>
  <c r="L11" i="4"/>
  <c r="C12" i="4"/>
  <c r="D12" i="4"/>
  <c r="E12" i="4"/>
  <c r="F12" i="4"/>
  <c r="G12" i="4"/>
  <c r="H12" i="4"/>
  <c r="I12" i="4"/>
  <c r="J12" i="4"/>
  <c r="N12" i="4"/>
  <c r="O12" i="4"/>
  <c r="L14" i="4"/>
  <c r="L15" i="4"/>
  <c r="L16" i="4"/>
  <c r="L17" i="4"/>
  <c r="C18" i="4"/>
  <c r="D18" i="4"/>
  <c r="E18" i="4"/>
  <c r="F18" i="4"/>
  <c r="G18" i="4"/>
  <c r="H18" i="4"/>
  <c r="I18" i="4"/>
  <c r="J18" i="4"/>
  <c r="N18" i="4"/>
  <c r="O18" i="4"/>
  <c r="L19" i="4"/>
  <c r="L20" i="4"/>
  <c r="L21" i="4"/>
  <c r="C22" i="4"/>
  <c r="D22" i="4"/>
  <c r="E22" i="4"/>
  <c r="F22" i="4"/>
  <c r="G22" i="4"/>
  <c r="H22" i="4"/>
  <c r="I22" i="4"/>
  <c r="J22" i="4"/>
  <c r="N22" i="4"/>
  <c r="O22" i="4"/>
  <c r="I24" i="4"/>
  <c r="I50" i="4" s="1"/>
  <c r="L24" i="4"/>
  <c r="L25" i="4"/>
  <c r="C26" i="4"/>
  <c r="D26" i="4"/>
  <c r="E26" i="4"/>
  <c r="F26" i="4"/>
  <c r="H26" i="4"/>
  <c r="J26" i="4"/>
  <c r="L26" i="4" s="1"/>
  <c r="N26" i="4"/>
  <c r="O26" i="4"/>
  <c r="L28" i="4"/>
  <c r="L29" i="4"/>
  <c r="C30" i="4"/>
  <c r="D30" i="4"/>
  <c r="E30" i="4"/>
  <c r="F30" i="4"/>
  <c r="G30" i="4"/>
  <c r="H30" i="4"/>
  <c r="I30" i="4"/>
  <c r="J30" i="4"/>
  <c r="N30" i="4"/>
  <c r="O30" i="4"/>
  <c r="L33" i="4"/>
  <c r="L34" i="4"/>
  <c r="L35" i="4"/>
  <c r="L36" i="4"/>
  <c r="L37" i="4"/>
  <c r="C38" i="4"/>
  <c r="D38" i="4"/>
  <c r="E38" i="4"/>
  <c r="F38" i="4"/>
  <c r="G38" i="4"/>
  <c r="L38" i="4" s="1"/>
  <c r="H38" i="4"/>
  <c r="I38" i="4"/>
  <c r="J38" i="4"/>
  <c r="N38" i="4"/>
  <c r="O38" i="4"/>
  <c r="L39" i="4"/>
  <c r="L40" i="4"/>
  <c r="L41" i="4"/>
  <c r="C42" i="4"/>
  <c r="D42" i="4"/>
  <c r="E42" i="4"/>
  <c r="F42" i="4"/>
  <c r="G42" i="4"/>
  <c r="H42" i="4"/>
  <c r="I42" i="4"/>
  <c r="J42" i="4"/>
  <c r="N42" i="4"/>
  <c r="O42" i="4"/>
  <c r="J44" i="4"/>
  <c r="L44" i="4" s="1"/>
  <c r="C45" i="4"/>
  <c r="D45" i="4"/>
  <c r="E45" i="4"/>
  <c r="F45" i="4"/>
  <c r="G45" i="4"/>
  <c r="H45" i="4"/>
  <c r="I45" i="4"/>
  <c r="N45" i="4"/>
  <c r="O45" i="4"/>
  <c r="L46" i="4"/>
  <c r="L48" i="4"/>
  <c r="L49" i="4"/>
  <c r="C50" i="4"/>
  <c r="D50" i="4"/>
  <c r="E50" i="4"/>
  <c r="F50" i="4"/>
  <c r="G50" i="4"/>
  <c r="H50" i="4"/>
  <c r="J50" i="4"/>
  <c r="L4" i="3"/>
  <c r="L6" i="3"/>
  <c r="L7" i="3"/>
  <c r="L10" i="3"/>
  <c r="L11" i="3"/>
  <c r="L12" i="3"/>
  <c r="L13" i="3"/>
  <c r="L14" i="3"/>
  <c r="L15" i="3"/>
  <c r="L19" i="3"/>
  <c r="L20" i="3"/>
  <c r="L21" i="3"/>
  <c r="L22" i="3"/>
  <c r="L23" i="3"/>
  <c r="L24" i="3"/>
  <c r="L25" i="3"/>
  <c r="L26" i="3"/>
  <c r="L29" i="3"/>
  <c r="C30" i="3"/>
  <c r="D30" i="3"/>
  <c r="E30" i="3"/>
  <c r="F30" i="3"/>
  <c r="G30" i="3"/>
  <c r="H30" i="3"/>
  <c r="I30" i="3"/>
  <c r="J30" i="3"/>
  <c r="M30" i="3"/>
  <c r="N30" i="3"/>
  <c r="C9" i="1"/>
  <c r="C16" i="1" s="1"/>
  <c r="E16" i="1"/>
  <c r="F16" i="1"/>
  <c r="I26" i="4" l="1"/>
  <c r="I47" i="4" s="1"/>
  <c r="L50" i="4"/>
  <c r="L30" i="4"/>
  <c r="N11" i="5"/>
  <c r="E47" i="4"/>
  <c r="D47" i="4"/>
  <c r="J45" i="4"/>
  <c r="J47" i="4" s="1"/>
  <c r="L42" i="4"/>
  <c r="M47" i="4"/>
  <c r="L18" i="4"/>
  <c r="L22" i="4"/>
  <c r="F47" i="4"/>
  <c r="P47" i="4"/>
  <c r="L30" i="3"/>
  <c r="G47" i="4"/>
  <c r="N47" i="4"/>
  <c r="C47" i="4"/>
  <c r="L12" i="4"/>
  <c r="H47" i="4"/>
  <c r="O47" i="4"/>
  <c r="L45" i="4" l="1"/>
  <c r="L47" i="4"/>
</calcChain>
</file>

<file path=xl/sharedStrings.xml><?xml version="1.0" encoding="utf-8"?>
<sst xmlns="http://schemas.openxmlformats.org/spreadsheetml/2006/main" count="515" uniqueCount="344">
  <si>
    <t>CODE</t>
  </si>
  <si>
    <t>FUND</t>
  </si>
  <si>
    <t>APPROPRIATION &amp; PROVISIONS FOR OTHER USES</t>
  </si>
  <si>
    <t>LESS ESTIMATED REVENUE</t>
  </si>
  <si>
    <t>LESS UNEXPENDED BALANCE</t>
  </si>
  <si>
    <t>AMOUNT TO BE RAISED BY TAXES</t>
  </si>
  <si>
    <t>A</t>
  </si>
  <si>
    <t>GENERAL</t>
  </si>
  <si>
    <t>DA</t>
  </si>
  <si>
    <t>HIGHWAY - TOWNWIDE</t>
  </si>
  <si>
    <t>SPECIAL DISTRICTS:</t>
  </si>
  <si>
    <t>FORESTBURGH FIRE DIST.</t>
  </si>
  <si>
    <t>CUDDEBACKVILLE FD</t>
  </si>
  <si>
    <t>EB CRAWFORD LIBRARY</t>
  </si>
  <si>
    <t>TOTALS:</t>
  </si>
  <si>
    <t>ACCOUNTS</t>
  </si>
  <si>
    <t>Budget Officer's Tentative 2009</t>
  </si>
  <si>
    <t>Prelim 2009</t>
  </si>
  <si>
    <t>Actual 2008</t>
  </si>
  <si>
    <t>Tentative 2010</t>
  </si>
  <si>
    <t>Prelim 2010</t>
  </si>
  <si>
    <t>Adopted 2010</t>
  </si>
  <si>
    <t>TOWN BOARD</t>
  </si>
  <si>
    <t>Personal Services</t>
  </si>
  <si>
    <t>A1010.1</t>
  </si>
  <si>
    <t>Contractual</t>
  </si>
  <si>
    <t>A1010.4</t>
  </si>
  <si>
    <t>TOTAL</t>
  </si>
  <si>
    <t>JUSTICES</t>
  </si>
  <si>
    <t>Equipment</t>
  </si>
  <si>
    <t>A1110.2</t>
  </si>
  <si>
    <t>SUPERVISOR</t>
  </si>
  <si>
    <t>A1220.1</t>
  </si>
  <si>
    <t>Deputy Supv.</t>
  </si>
  <si>
    <t>A1220.11</t>
  </si>
  <si>
    <t>A1220.2</t>
  </si>
  <si>
    <t>A1220.4</t>
  </si>
  <si>
    <t>Independent Auditing</t>
  </si>
  <si>
    <t>A1320.4</t>
  </si>
  <si>
    <t>TAX COLLECTION</t>
  </si>
  <si>
    <t>A1330.1</t>
  </si>
  <si>
    <t>A1330.2</t>
  </si>
  <si>
    <t>A1330.4</t>
  </si>
  <si>
    <t>A1340.1</t>
  </si>
  <si>
    <t>ASSESSORS</t>
  </si>
  <si>
    <t>A1355.1</t>
  </si>
  <si>
    <t>Clerk/Data Coll.</t>
  </si>
  <si>
    <t>Data Collector</t>
  </si>
  <si>
    <t>Board of Review</t>
  </si>
  <si>
    <t>A1355.4</t>
  </si>
  <si>
    <t>TOWN CLERK</t>
  </si>
  <si>
    <t>A1410.1</t>
  </si>
  <si>
    <t>Dep Town Clerk</t>
  </si>
  <si>
    <t>A1410.11</t>
  </si>
  <si>
    <t>A1410.2</t>
  </si>
  <si>
    <t>A1410.4</t>
  </si>
  <si>
    <t>Contractual (Dog Enumeration)</t>
  </si>
  <si>
    <t>A1410.42</t>
  </si>
  <si>
    <t>ATTORNEY</t>
  </si>
  <si>
    <t>A1420.4</t>
  </si>
  <si>
    <t>PERSONNEL</t>
  </si>
  <si>
    <t>A1430.1</t>
  </si>
  <si>
    <t>Office Clerk</t>
  </si>
  <si>
    <t>A1430.11</t>
  </si>
  <si>
    <t>A1430.4</t>
  </si>
  <si>
    <t>ENGINEER</t>
  </si>
  <si>
    <t>A1440.4</t>
  </si>
  <si>
    <t>ELECTIONS</t>
  </si>
  <si>
    <t>A1450.4</t>
  </si>
  <si>
    <t>RECORDS MGMT</t>
  </si>
  <si>
    <t>BUILDINGS</t>
  </si>
  <si>
    <t>A1620.1</t>
  </si>
  <si>
    <t>A1620.2</t>
  </si>
  <si>
    <t>A1620.4</t>
  </si>
  <si>
    <t>Contractual (Renovations &amp; Improvements)</t>
  </si>
  <si>
    <t>A1620.4A</t>
  </si>
  <si>
    <t>CENTRAL COMM</t>
  </si>
  <si>
    <t>A1650.4</t>
  </si>
  <si>
    <t>CENTRAL PRINT/MAILING</t>
  </si>
  <si>
    <t>A1670.4</t>
  </si>
  <si>
    <t>CENTRAL DATA PROCESSING</t>
  </si>
  <si>
    <t>A1680.2</t>
  </si>
  <si>
    <t>SPECIAL ITEMS</t>
  </si>
  <si>
    <t>Unallocated Insurance</t>
  </si>
  <si>
    <t>Municip. Assn Dues</t>
  </si>
  <si>
    <t>Judgments &amp; Claims</t>
  </si>
  <si>
    <t>A1950.4</t>
  </si>
  <si>
    <t>Contingent</t>
  </si>
  <si>
    <t>A1990.4</t>
  </si>
  <si>
    <t>Office Supplies</t>
  </si>
  <si>
    <t>A1989.4</t>
  </si>
  <si>
    <t>TOTAL GENERAL GOV'T SUPPORT</t>
  </si>
  <si>
    <t>PUBLIC SAFETY</t>
  </si>
  <si>
    <t>TRAFFIC CONTROL</t>
  </si>
  <si>
    <t>A3310.4</t>
  </si>
  <si>
    <t>CONTROL OF DOGS</t>
  </si>
  <si>
    <t>A3510.1</t>
  </si>
  <si>
    <t>A3510.2</t>
  </si>
  <si>
    <t>A3510.4</t>
  </si>
  <si>
    <t>SAFETY INSPECTION</t>
  </si>
  <si>
    <t>A3620.1</t>
  </si>
  <si>
    <t>Clerk</t>
  </si>
  <si>
    <t>A3620.11</t>
  </si>
  <si>
    <t>A3620.2</t>
  </si>
  <si>
    <t>A3620.4</t>
  </si>
  <si>
    <t>TOTAL PUBLIC SAFETY</t>
  </si>
  <si>
    <t>HEALTH</t>
  </si>
  <si>
    <t>BOARD OF HEALTH</t>
  </si>
  <si>
    <t>A4010.1</t>
  </si>
  <si>
    <t>REGISTRAR OF VITAL STATISTICS</t>
  </si>
  <si>
    <t>A4020.1</t>
  </si>
  <si>
    <t>TOTAL HEALTH</t>
  </si>
  <si>
    <t>TRANSPORTATION</t>
  </si>
  <si>
    <t>SUPT OF HIGHWAYS</t>
  </si>
  <si>
    <t>A5010.1</t>
  </si>
  <si>
    <t>A5010.2</t>
  </si>
  <si>
    <t>A5010.4</t>
  </si>
  <si>
    <t>GARAGE</t>
  </si>
  <si>
    <t>A5132.4</t>
  </si>
  <si>
    <t>STREET LIGHTING</t>
  </si>
  <si>
    <t>A5182.4</t>
  </si>
  <si>
    <t>TOTAL TRANSPORTATION</t>
  </si>
  <si>
    <t>ECONOMIC ASSISTANCE &amp; OPPORTUNITY</t>
  </si>
  <si>
    <t>VETERANS SERVICES</t>
  </si>
  <si>
    <t>A6510.4</t>
  </si>
  <si>
    <t>PROGRAMS FOR AGING</t>
  </si>
  <si>
    <t>A6772.1</t>
  </si>
  <si>
    <t>TOTAL ECONOMIC ASSISTANCE &amp; OPPORTUNITY</t>
  </si>
  <si>
    <t>CULTURE - RECREATION</t>
  </si>
  <si>
    <t>SPECIAL RECREATIONAL FACILITIES &amp; POOL</t>
  </si>
  <si>
    <t>A7230.1</t>
  </si>
  <si>
    <t>A7230.4</t>
  </si>
  <si>
    <t>YOUTH PROGRAM</t>
  </si>
  <si>
    <t>A7310.1</t>
  </si>
  <si>
    <t>A7310.4</t>
  </si>
  <si>
    <t>HISTORIAN</t>
  </si>
  <si>
    <t>A7510.1</t>
  </si>
  <si>
    <t>A7510.2</t>
  </si>
  <si>
    <t>A7510.4</t>
  </si>
  <si>
    <t>CULTURAL SERIES</t>
  </si>
  <si>
    <t>A7550.4</t>
  </si>
  <si>
    <t>ADULT RECREATION</t>
  </si>
  <si>
    <t>CONTRACTUAL</t>
  </si>
  <si>
    <t>A7620.4</t>
  </si>
  <si>
    <t>PROGRAM DEVELOPMENT</t>
  </si>
  <si>
    <t>A7620.4A</t>
  </si>
  <si>
    <t>TOTAL CULTURE - RECREATION</t>
  </si>
  <si>
    <t>HOME &amp; COMMUNITY SERVICES</t>
  </si>
  <si>
    <t>ZONING</t>
  </si>
  <si>
    <t>A8010.1</t>
  </si>
  <si>
    <t>A8010.4</t>
  </si>
  <si>
    <t>PLANNING</t>
  </si>
  <si>
    <t>A8020.1</t>
  </si>
  <si>
    <t>A8020.11</t>
  </si>
  <si>
    <t>A8020.4</t>
  </si>
  <si>
    <t>REFUSE &amp; GARBAGE</t>
  </si>
  <si>
    <t>A8160.4</t>
  </si>
  <si>
    <t>COMMUNITY BEAUTIFICATION - SULLIVAN FIRST</t>
  </si>
  <si>
    <t>A8510.4</t>
  </si>
  <si>
    <t>TOTAL HOME &amp; COMMUNITY SERVICES</t>
  </si>
  <si>
    <t>UNDISTRIBUTED</t>
  </si>
  <si>
    <t>EMPLOYEE BENEFITS</t>
  </si>
  <si>
    <t>State Retirement</t>
  </si>
  <si>
    <t>A9010.8</t>
  </si>
  <si>
    <t>Social Security</t>
  </si>
  <si>
    <t>Hospital &amp; Medical Insurance</t>
  </si>
  <si>
    <t>A9060.8</t>
  </si>
  <si>
    <t>DEBT SERVICES - PRINCIPAL</t>
  </si>
  <si>
    <t>Serial Bonds</t>
  </si>
  <si>
    <t>A9710.6</t>
  </si>
  <si>
    <t>DEBT SERVICES - INTEREST</t>
  </si>
  <si>
    <t>A9710.7</t>
  </si>
  <si>
    <t>TOTAL UNDISTRIBUTED</t>
  </si>
  <si>
    <t>TOTAL APPROPRIATIONS</t>
  </si>
  <si>
    <t>A962</t>
  </si>
  <si>
    <t>TOTAL APPROPRIATIONS AND OTHER USES</t>
  </si>
  <si>
    <t>OTHER TAX ITEMS</t>
  </si>
  <si>
    <t>OTHER PAYMENTS IN LIEU OF TAXES</t>
  </si>
  <si>
    <t>INTEREST AND PENALTIES ON REAL PROP TAXES</t>
  </si>
  <si>
    <t>A1090</t>
  </si>
  <si>
    <t>FRANCHISE</t>
  </si>
  <si>
    <t>A1170</t>
  </si>
  <si>
    <t>DEPARTMENTAL INCOME</t>
  </si>
  <si>
    <t>CLERK FEES</t>
  </si>
  <si>
    <t>A1255</t>
  </si>
  <si>
    <t>DOG CONTROL FEES</t>
  </si>
  <si>
    <t>ZONING FEES</t>
  </si>
  <si>
    <t>A2110</t>
  </si>
  <si>
    <t>PLANNING BOARD FEES</t>
  </si>
  <si>
    <t>A2115</t>
  </si>
  <si>
    <t>OTHER HOME &amp; COMM SERVICE</t>
  </si>
  <si>
    <t>A2389</t>
  </si>
  <si>
    <t>USE OF MONEY AND PROPERTY</t>
  </si>
  <si>
    <t>INTEREST &amp; EARNINGS</t>
  </si>
  <si>
    <t>LICENSES &amp; PERMITS</t>
  </si>
  <si>
    <t>DOG LICENSES</t>
  </si>
  <si>
    <t>A2544</t>
  </si>
  <si>
    <t>PERMITS, OTHER</t>
  </si>
  <si>
    <t>A2590</t>
  </si>
  <si>
    <t>BLDG &amp; ALT.</t>
  </si>
  <si>
    <t>A2555</t>
  </si>
  <si>
    <t>FINES &amp; FORFEITURES</t>
  </si>
  <si>
    <t>FINES &amp; FORFEITED BAIL</t>
  </si>
  <si>
    <t>A2610</t>
  </si>
  <si>
    <t>MISCELLANEOUS</t>
  </si>
  <si>
    <t>REFUNDS OF PRIOR YEAR EXP.</t>
  </si>
  <si>
    <t>GIFTS &amp; DONATIONS</t>
  </si>
  <si>
    <t>A2705</t>
  </si>
  <si>
    <t>STUMPAGE</t>
  </si>
  <si>
    <t>A2770</t>
  </si>
  <si>
    <t>STATE AID</t>
  </si>
  <si>
    <t>PER CAPITA (AIM)</t>
  </si>
  <si>
    <t>A3001</t>
  </si>
  <si>
    <t>MORTGAGE TAX</t>
  </si>
  <si>
    <t>A3005</t>
  </si>
  <si>
    <t>YOUTH PROGRAMS</t>
  </si>
  <si>
    <t>A3820</t>
  </si>
  <si>
    <t>TOTAL ESTIMATED REVENUES</t>
  </si>
  <si>
    <t>Year-to-year change: 2010-2009</t>
  </si>
  <si>
    <t>GENERAL REPAIRS</t>
  </si>
  <si>
    <t>DA5110.1</t>
  </si>
  <si>
    <t>DA5110.4</t>
  </si>
  <si>
    <t>IMPROVEMENTS</t>
  </si>
  <si>
    <t>CAPITAL OUTLAY</t>
  </si>
  <si>
    <t>DA5112.2</t>
  </si>
  <si>
    <t>BRIDGES</t>
  </si>
  <si>
    <t>DA5120.1</t>
  </si>
  <si>
    <t>DA5120.4</t>
  </si>
  <si>
    <t>MACHINERY</t>
  </si>
  <si>
    <t>DA5130.1</t>
  </si>
  <si>
    <t>DA5130.2</t>
  </si>
  <si>
    <t>DA5130.4</t>
  </si>
  <si>
    <t>Insurance</t>
  </si>
  <si>
    <t>DA5131.4</t>
  </si>
  <si>
    <t>MISC. (BRUSH &amp; WEEDS)</t>
  </si>
  <si>
    <t>DA5140.1</t>
  </si>
  <si>
    <t>DA5140.4</t>
  </si>
  <si>
    <t>SNOW REMOVAL (TOWN HWYS)</t>
  </si>
  <si>
    <t>DA5142.1</t>
  </si>
  <si>
    <t>DA5142.4</t>
  </si>
  <si>
    <t>SERVICES FOR OTHER GOVERNMENTS</t>
  </si>
  <si>
    <t>DA5148.1</t>
  </si>
  <si>
    <t>DA5148.4</t>
  </si>
  <si>
    <t>DA9010.8</t>
  </si>
  <si>
    <t>DA9030.8</t>
  </si>
  <si>
    <t>Worker's Comp</t>
  </si>
  <si>
    <t>DA9040.8</t>
  </si>
  <si>
    <t>Disability Insurance</t>
  </si>
  <si>
    <t>DA9055.8</t>
  </si>
  <si>
    <t>DA9060.8</t>
  </si>
  <si>
    <t>DEBT SERVICES PRINCIPAL</t>
  </si>
  <si>
    <t>BOND ANTICIPATION</t>
  </si>
  <si>
    <t>DA9730.6</t>
  </si>
  <si>
    <t>TAX ANTICIPATION</t>
  </si>
  <si>
    <t>DA9760.6</t>
  </si>
  <si>
    <t>DEBT SERVICES INTEREST</t>
  </si>
  <si>
    <t>DA962</t>
  </si>
  <si>
    <t>Combined Personal Services (all salary lines):</t>
  </si>
  <si>
    <t>LOCAL SOURCES</t>
  </si>
  <si>
    <t>SERVICES FOR OTHER GOVTS</t>
  </si>
  <si>
    <t>DA2300</t>
  </si>
  <si>
    <t>FEMA</t>
  </si>
  <si>
    <t>DA3960</t>
  </si>
  <si>
    <t>DA2401</t>
  </si>
  <si>
    <t>SALE OF EQUIPMENT</t>
  </si>
  <si>
    <t>DA2665</t>
  </si>
  <si>
    <t>CONSOLIDATED HIGHWAY</t>
  </si>
  <si>
    <t>DA3501</t>
  </si>
  <si>
    <t>TOTAL ESTIMATED REVENUE</t>
  </si>
  <si>
    <t>(ARTICLE 8 OF THE TOWN LAW)</t>
  </si>
  <si>
    <t>OFFICER</t>
  </si>
  <si>
    <t>Year-to-Year 2010-2009</t>
  </si>
  <si>
    <t>Year-to-year           2010-2009</t>
  </si>
  <si>
    <t>Preliminary 2010</t>
  </si>
  <si>
    <t>Through June 30, 2009</t>
  </si>
  <si>
    <t>TOWN TOTAL</t>
  </si>
  <si>
    <t xml:space="preserve"> </t>
  </si>
  <si>
    <t>A1110.1</t>
  </si>
  <si>
    <t>A1110.4</t>
  </si>
  <si>
    <t>Court Clerk</t>
  </si>
  <si>
    <t>A1110.11</t>
  </si>
  <si>
    <t>A1355.11</t>
  </si>
  <si>
    <t>Highway Clerk</t>
  </si>
  <si>
    <t>A5010.11</t>
  </si>
  <si>
    <t>Zoning Clerk</t>
  </si>
  <si>
    <t>A8010.11</t>
  </si>
  <si>
    <t>A1081</t>
  </si>
  <si>
    <t>A1355.12</t>
  </si>
  <si>
    <t>A1355.13</t>
  </si>
  <si>
    <t>A1910.4</t>
  </si>
  <si>
    <t>A1920.4</t>
  </si>
  <si>
    <t>DA3001</t>
  </si>
  <si>
    <t>SUMMARY OF TOWN OF FORESTBURGH BUDGET</t>
  </si>
  <si>
    <t>BUDGETARY PROVISIONS FOR OTHER USES</t>
  </si>
  <si>
    <t>GENERAL GOV'T SUPPORT</t>
  </si>
  <si>
    <t>2012 ADOPTED</t>
  </si>
  <si>
    <t>A1355.2</t>
  </si>
  <si>
    <t>Supervisor</t>
  </si>
  <si>
    <t>Town Clerk</t>
  </si>
  <si>
    <t>Highway Superintendent</t>
  </si>
  <si>
    <t xml:space="preserve">Tax Collector </t>
  </si>
  <si>
    <t>Deputy Tax Collector</t>
  </si>
  <si>
    <t>A1330.11</t>
  </si>
  <si>
    <t>A1460.1</t>
  </si>
  <si>
    <t>A1460.2</t>
  </si>
  <si>
    <t>A1460.4</t>
  </si>
  <si>
    <t>A9030.8</t>
  </si>
  <si>
    <t>A1550</t>
  </si>
  <si>
    <t>A2401</t>
  </si>
  <si>
    <t xml:space="preserve">SWIS CODE 482300 </t>
  </si>
  <si>
    <t>Town Justice</t>
  </si>
  <si>
    <t>Councilmen (X4)</t>
  </si>
  <si>
    <t>INDEPENDENT AUDITING</t>
  </si>
  <si>
    <t>BUDGET OFFICER</t>
  </si>
  <si>
    <t>Budget Officer</t>
  </si>
  <si>
    <t>Attorney</t>
  </si>
  <si>
    <t>Engineer</t>
  </si>
  <si>
    <t>Elections</t>
  </si>
  <si>
    <t>Central Communications</t>
  </si>
  <si>
    <t>Central Printing/Mailing</t>
  </si>
  <si>
    <t>Central Data Processing</t>
  </si>
  <si>
    <t>Traffic Control</t>
  </si>
  <si>
    <t>Board of Health</t>
  </si>
  <si>
    <t>Registrar of Vital Statistics</t>
  </si>
  <si>
    <t>Garage</t>
  </si>
  <si>
    <t>Street Lighting</t>
  </si>
  <si>
    <t>Veterans Services</t>
  </si>
  <si>
    <t>Programs for Aging</t>
  </si>
  <si>
    <t>Cultural Series</t>
  </si>
  <si>
    <t>Refuse &amp; Garbage</t>
  </si>
  <si>
    <t xml:space="preserve">Community Beautification  </t>
  </si>
  <si>
    <t>Capital Outlay</t>
  </si>
  <si>
    <t>DA9720.6</t>
  </si>
  <si>
    <t>Asst. Building Inspector</t>
  </si>
  <si>
    <t>A3620.12</t>
  </si>
  <si>
    <t xml:space="preserve">        SCHEDULE OF SALARIES OF ELECTED TOWN OFFICERS</t>
  </si>
  <si>
    <t>2026 ADOPTED</t>
  </si>
  <si>
    <t xml:space="preserve">2026 ADOPTED </t>
  </si>
  <si>
    <t>2027 TENTATIVE</t>
  </si>
  <si>
    <t>2027 BUDGET TENTATIVE</t>
  </si>
  <si>
    <t>NOTES/ADJUSTMENTS:</t>
  </si>
  <si>
    <t>STATE AID (OTHER)</t>
  </si>
  <si>
    <t>A3089</t>
  </si>
  <si>
    <t>2027 TENTATIVE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</si>
</sst>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19" x14ac:knownFonts="1">
    <font>
      <sz val="10"/>
      <name val="Arial"/>
    </font>
    <font>
      <sz val="10"/>
      <color indexed="8"/>
      <name val="Arial"/>
    </font>
    <font>
      <b/>
      <sz val="10"/>
      <color indexed="8"/>
      <name val="Arial"/>
    </font>
    <font>
      <b/>
      <u/>
      <sz val="10"/>
      <color indexed="8"/>
      <name val="Arial"/>
    </font>
    <font>
      <sz val="8"/>
      <name val="Arial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4"/>
      <color indexed="8"/>
      <name val="Arial"/>
    </font>
    <font>
      <sz val="12"/>
      <color indexed="8"/>
      <name val="Arial"/>
    </font>
    <font>
      <sz val="10"/>
      <color indexed="8"/>
      <name val="Arial"/>
      <family val="2"/>
    </font>
    <font>
      <b/>
      <u/>
      <sz val="10"/>
      <color indexed="8"/>
      <name val="Arial"/>
      <family val="2"/>
    </font>
    <font>
      <sz val="12"/>
      <color indexed="8"/>
      <name val="Arial"/>
      <family val="2"/>
    </font>
    <font>
      <sz val="10"/>
      <name val="Arial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14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hair">
        <color theme="6" tint="-0.24994659260841701"/>
      </left>
      <right style="hair">
        <color theme="6" tint="-0.24994659260841701"/>
      </right>
      <top style="hair">
        <color theme="6" tint="-0.24994659260841701"/>
      </top>
      <bottom style="hair">
        <color theme="6" tint="-0.24994659260841701"/>
      </bottom>
      <diagonal/>
    </border>
    <border>
      <left style="hair">
        <color theme="2" tint="-0.499984740745262"/>
      </left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 style="hair">
        <color theme="2" tint="-0.499984740745262"/>
      </left>
      <right/>
      <top style="hair">
        <color theme="2" tint="-0.499984740745262"/>
      </top>
      <bottom style="hair">
        <color theme="2" tint="-0.499984740745262"/>
      </bottom>
      <diagonal/>
    </border>
    <border>
      <left/>
      <right/>
      <top style="hair">
        <color theme="2" tint="-0.499984740745262"/>
      </top>
      <bottom style="hair">
        <color theme="2" tint="-0.499984740745262"/>
      </bottom>
      <diagonal/>
    </border>
  </borders>
  <cellStyleXfs count="2">
    <xf numFmtId="0" fontId="0" fillId="0" borderId="0" applyNumberFormat="0" applyFont="0" applyFill="0" applyBorder="0" applyAlignment="0" applyProtection="0"/>
    <xf numFmtId="44" fontId="13" fillId="0" borderId="0" applyFont="0" applyFill="0" applyBorder="0" applyAlignment="0" applyProtection="0"/>
  </cellStyleXfs>
  <cellXfs count="167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wrapText="1"/>
    </xf>
    <xf numFmtId="4" fontId="1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4" fontId="1" fillId="0" borderId="0" xfId="0" applyNumberFormat="1" applyFont="1" applyFill="1" applyBorder="1" applyAlignment="1">
      <alignment horizontal="center" wrapText="1"/>
    </xf>
    <xf numFmtId="0" fontId="6" fillId="3" borderId="0" xfId="0" applyNumberFormat="1" applyFont="1" applyFill="1" applyBorder="1" applyAlignment="1"/>
    <xf numFmtId="0" fontId="0" fillId="0" borderId="0" xfId="0" applyNumberFormat="1" applyFill="1" applyBorder="1" applyAlignment="1"/>
    <xf numFmtId="0" fontId="1" fillId="4" borderId="0" xfId="0" applyNumberFormat="1" applyFont="1" applyFill="1" applyBorder="1" applyAlignment="1">
      <alignment wrapText="1"/>
    </xf>
    <xf numFmtId="0" fontId="0" fillId="4" borderId="0" xfId="0" applyNumberFormat="1" applyFont="1" applyFill="1" applyBorder="1" applyAlignment="1"/>
    <xf numFmtId="4" fontId="1" fillId="4" borderId="0" xfId="0" applyNumberFormat="1" applyFont="1" applyFill="1" applyBorder="1" applyAlignment="1">
      <alignment horizontal="center" wrapText="1"/>
    </xf>
    <xf numFmtId="4" fontId="0" fillId="0" borderId="0" xfId="0" applyNumberFormat="1" applyFont="1" applyFill="1" applyBorder="1" applyAlignment="1"/>
    <xf numFmtId="1" fontId="1" fillId="0" borderId="0" xfId="0" applyNumberFormat="1" applyFont="1" applyFill="1" applyBorder="1" applyAlignment="1">
      <alignment horizontal="center" wrapText="1"/>
    </xf>
    <xf numFmtId="1" fontId="1" fillId="0" borderId="0" xfId="0" applyNumberFormat="1" applyFont="1" applyFill="1" applyBorder="1" applyAlignment="1">
      <alignment wrapText="1"/>
    </xf>
    <xf numFmtId="1" fontId="0" fillId="0" borderId="0" xfId="0" applyNumberFormat="1" applyFont="1" applyFill="1" applyBorder="1" applyAlignment="1"/>
    <xf numFmtId="3" fontId="0" fillId="0" borderId="0" xfId="0" applyNumberFormat="1" applyFont="1" applyFill="1" applyBorder="1" applyAlignment="1"/>
    <xf numFmtId="0" fontId="10" fillId="0" borderId="0" xfId="0" applyNumberFormat="1" applyFont="1" applyFill="1" applyBorder="1" applyAlignment="1">
      <alignment wrapText="1"/>
    </xf>
    <xf numFmtId="0" fontId="10" fillId="4" borderId="0" xfId="0" applyNumberFormat="1" applyFont="1" applyFill="1" applyBorder="1" applyAlignment="1">
      <alignment wrapText="1"/>
    </xf>
    <xf numFmtId="1" fontId="10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horizontal="center" vertical="justify" wrapText="1"/>
    </xf>
    <xf numFmtId="164" fontId="0" fillId="0" borderId="0" xfId="0" applyNumberFormat="1" applyFont="1" applyFill="1" applyBorder="1" applyAlignment="1"/>
    <xf numFmtId="0" fontId="11" fillId="0" borderId="0" xfId="0" applyNumberFormat="1" applyFont="1" applyFill="1" applyBorder="1" applyAlignment="1">
      <alignment horizontal="center" wrapText="1"/>
    </xf>
    <xf numFmtId="0" fontId="11" fillId="0" borderId="0" xfId="0" applyNumberFormat="1" applyFont="1" applyFill="1" applyBorder="1" applyAlignment="1">
      <alignment wrapText="1"/>
    </xf>
    <xf numFmtId="44" fontId="1" fillId="0" borderId="0" xfId="1" applyFont="1" applyFill="1" applyBorder="1" applyAlignment="1">
      <alignment wrapText="1"/>
    </xf>
    <xf numFmtId="44" fontId="1" fillId="0" borderId="0" xfId="0" applyNumberFormat="1" applyFont="1" applyFill="1" applyBorder="1" applyAlignment="1">
      <alignment wrapText="1"/>
    </xf>
    <xf numFmtId="0" fontId="10" fillId="0" borderId="11" xfId="0" applyNumberFormat="1" applyFont="1" applyFill="1" applyBorder="1" applyAlignment="1">
      <alignment wrapText="1"/>
    </xf>
    <xf numFmtId="4" fontId="10" fillId="4" borderId="11" xfId="0" applyNumberFormat="1" applyFont="1" applyFill="1" applyBorder="1" applyAlignment="1">
      <alignment horizontal="center" wrapText="1"/>
    </xf>
    <xf numFmtId="1" fontId="10" fillId="0" borderId="11" xfId="0" applyNumberFormat="1" applyFont="1" applyFill="1" applyBorder="1" applyAlignment="1">
      <alignment horizontal="center" wrapText="1"/>
    </xf>
    <xf numFmtId="0" fontId="10" fillId="0" borderId="11" xfId="0" applyNumberFormat="1" applyFont="1" applyFill="1" applyBorder="1" applyAlignment="1">
      <alignment horizontal="center" wrapText="1"/>
    </xf>
    <xf numFmtId="0" fontId="10" fillId="0" borderId="11" xfId="0" applyNumberFormat="1" applyFont="1" applyFill="1" applyBorder="1" applyAlignment="1">
      <alignment horizontal="center" vertical="justify" wrapText="1"/>
    </xf>
    <xf numFmtId="0" fontId="7" fillId="0" borderId="11" xfId="0" applyNumberFormat="1" applyFont="1" applyFill="1" applyBorder="1" applyAlignment="1"/>
    <xf numFmtId="0" fontId="11" fillId="0" borderId="11" xfId="0" applyNumberFormat="1" applyFont="1" applyFill="1" applyBorder="1" applyAlignment="1">
      <alignment wrapText="1"/>
    </xf>
    <xf numFmtId="4" fontId="10" fillId="4" borderId="11" xfId="0" applyNumberFormat="1" applyFont="1" applyFill="1" applyBorder="1" applyAlignment="1">
      <alignment wrapText="1"/>
    </xf>
    <xf numFmtId="1" fontId="10" fillId="0" borderId="11" xfId="0" applyNumberFormat="1" applyFont="1" applyFill="1" applyBorder="1" applyAlignment="1">
      <alignment wrapText="1"/>
    </xf>
    <xf numFmtId="0" fontId="5" fillId="7" borderId="11" xfId="0" applyNumberFormat="1" applyFont="1" applyFill="1" applyBorder="1" applyAlignment="1">
      <alignment wrapText="1"/>
    </xf>
    <xf numFmtId="4" fontId="5" fillId="7" borderId="11" xfId="0" applyNumberFormat="1" applyFont="1" applyFill="1" applyBorder="1" applyAlignment="1">
      <alignment wrapText="1"/>
    </xf>
    <xf numFmtId="1" fontId="5" fillId="7" borderId="11" xfId="0" applyNumberFormat="1" applyFont="1" applyFill="1" applyBorder="1" applyAlignment="1">
      <alignment wrapText="1"/>
    </xf>
    <xf numFmtId="0" fontId="6" fillId="7" borderId="11" xfId="0" applyNumberFormat="1" applyFont="1" applyFill="1" applyBorder="1" applyAlignment="1"/>
    <xf numFmtId="0" fontId="10" fillId="7" borderId="11" xfId="0" applyNumberFormat="1" applyFont="1" applyFill="1" applyBorder="1" applyAlignment="1">
      <alignment wrapText="1"/>
    </xf>
    <xf numFmtId="0" fontId="7" fillId="7" borderId="11" xfId="0" applyNumberFormat="1" applyFont="1" applyFill="1" applyBorder="1" applyAlignment="1"/>
    <xf numFmtId="0" fontId="11" fillId="9" borderId="11" xfId="0" applyNumberFormat="1" applyFont="1" applyFill="1" applyBorder="1" applyAlignment="1">
      <alignment wrapText="1"/>
    </xf>
    <xf numFmtId="4" fontId="11" fillId="9" borderId="11" xfId="0" applyNumberFormat="1" applyFont="1" applyFill="1" applyBorder="1" applyAlignment="1">
      <alignment wrapText="1"/>
    </xf>
    <xf numFmtId="1" fontId="11" fillId="9" borderId="11" xfId="0" applyNumberFormat="1" applyFont="1" applyFill="1" applyBorder="1" applyAlignment="1">
      <alignment wrapText="1"/>
    </xf>
    <xf numFmtId="0" fontId="5" fillId="9" borderId="11" xfId="0" applyNumberFormat="1" applyFont="1" applyFill="1" applyBorder="1" applyAlignment="1">
      <alignment wrapText="1"/>
    </xf>
    <xf numFmtId="0" fontId="6" fillId="9" borderId="11" xfId="0" applyNumberFormat="1" applyFont="1" applyFill="1" applyBorder="1" applyAlignment="1"/>
    <xf numFmtId="0" fontId="11" fillId="0" borderId="11" xfId="0" applyNumberFormat="1" applyFont="1" applyFill="1" applyBorder="1" applyAlignment="1">
      <alignment horizontal="center" wrapText="1"/>
    </xf>
    <xf numFmtId="0" fontId="5" fillId="8" borderId="11" xfId="0" applyNumberFormat="1" applyFont="1" applyFill="1" applyBorder="1" applyAlignment="1">
      <alignment wrapText="1"/>
    </xf>
    <xf numFmtId="4" fontId="5" fillId="8" borderId="11" xfId="0" applyNumberFormat="1" applyFont="1" applyFill="1" applyBorder="1" applyAlignment="1">
      <alignment wrapText="1"/>
    </xf>
    <xf numFmtId="1" fontId="5" fillId="8" borderId="11" xfId="0" applyNumberFormat="1" applyFont="1" applyFill="1" applyBorder="1" applyAlignment="1">
      <alignment wrapText="1"/>
    </xf>
    <xf numFmtId="0" fontId="6" fillId="8" borderId="11" xfId="0" applyNumberFormat="1" applyFont="1" applyFill="1" applyBorder="1" applyAlignment="1"/>
    <xf numFmtId="0" fontId="5" fillId="0" borderId="11" xfId="0" applyNumberFormat="1" applyFont="1" applyFill="1" applyBorder="1" applyAlignment="1">
      <alignment wrapText="1"/>
    </xf>
    <xf numFmtId="0" fontId="5" fillId="2" borderId="11" xfId="0" applyNumberFormat="1" applyFont="1" applyFill="1" applyBorder="1" applyAlignment="1">
      <alignment wrapText="1"/>
    </xf>
    <xf numFmtId="0" fontId="10" fillId="2" borderId="11" xfId="0" applyNumberFormat="1" applyFont="1" applyFill="1" applyBorder="1" applyAlignment="1">
      <alignment wrapText="1"/>
    </xf>
    <xf numFmtId="4" fontId="5" fillId="4" borderId="11" xfId="0" applyNumberFormat="1" applyFont="1" applyFill="1" applyBorder="1" applyAlignment="1">
      <alignment wrapText="1"/>
    </xf>
    <xf numFmtId="1" fontId="5" fillId="2" borderId="11" xfId="0" applyNumberFormat="1" applyFont="1" applyFill="1" applyBorder="1" applyAlignment="1">
      <alignment wrapText="1"/>
    </xf>
    <xf numFmtId="4" fontId="5" fillId="9" borderId="11" xfId="0" applyNumberFormat="1" applyFont="1" applyFill="1" applyBorder="1" applyAlignment="1">
      <alignment wrapText="1"/>
    </xf>
    <xf numFmtId="1" fontId="5" fillId="9" borderId="11" xfId="0" applyNumberFormat="1" applyFont="1" applyFill="1" applyBorder="1" applyAlignment="1">
      <alignment wrapText="1"/>
    </xf>
    <xf numFmtId="0" fontId="7" fillId="4" borderId="11" xfId="0" applyNumberFormat="1" applyFont="1" applyFill="1" applyBorder="1" applyAlignment="1"/>
    <xf numFmtId="1" fontId="7" fillId="0" borderId="11" xfId="0" applyNumberFormat="1" applyFont="1" applyFill="1" applyBorder="1" applyAlignment="1"/>
    <xf numFmtId="0" fontId="1" fillId="0" borderId="13" xfId="0" applyNumberFormat="1" applyFont="1" applyFill="1" applyBorder="1" applyAlignment="1">
      <alignment horizontal="center" wrapText="1"/>
    </xf>
    <xf numFmtId="0" fontId="1" fillId="0" borderId="14" xfId="0" applyNumberFormat="1" applyFont="1" applyFill="1" applyBorder="1" applyAlignment="1">
      <alignment horizontal="center" wrapText="1"/>
    </xf>
    <xf numFmtId="0" fontId="1" fillId="4" borderId="14" xfId="0" applyNumberFormat="1" applyFont="1" applyFill="1" applyBorder="1" applyAlignment="1">
      <alignment horizontal="center" wrapText="1"/>
    </xf>
    <xf numFmtId="1" fontId="1" fillId="0" borderId="14" xfId="0" applyNumberFormat="1" applyFont="1" applyFill="1" applyBorder="1" applyAlignment="1">
      <alignment horizontal="center" wrapText="1"/>
    </xf>
    <xf numFmtId="0" fontId="1" fillId="0" borderId="14" xfId="0" applyNumberFormat="1" applyFont="1" applyFill="1" applyBorder="1" applyAlignment="1">
      <alignment horizontal="center" vertical="justify" wrapText="1"/>
    </xf>
    <xf numFmtId="0" fontId="0" fillId="0" borderId="14" xfId="0" applyNumberFormat="1" applyFont="1" applyFill="1" applyBorder="1" applyAlignment="1"/>
    <xf numFmtId="0" fontId="3" fillId="0" borderId="13" xfId="0" applyNumberFormat="1" applyFont="1" applyFill="1" applyBorder="1" applyAlignment="1">
      <alignment wrapText="1"/>
    </xf>
    <xf numFmtId="0" fontId="3" fillId="0" borderId="14" xfId="0" applyNumberFormat="1" applyFont="1" applyFill="1" applyBorder="1" applyAlignment="1">
      <alignment wrapText="1"/>
    </xf>
    <xf numFmtId="0" fontId="3" fillId="4" borderId="14" xfId="0" applyNumberFormat="1" applyFont="1" applyFill="1" applyBorder="1" applyAlignment="1">
      <alignment wrapText="1"/>
    </xf>
    <xf numFmtId="1" fontId="3" fillId="0" borderId="14" xfId="0" applyNumberFormat="1" applyFont="1" applyFill="1" applyBorder="1" applyAlignment="1">
      <alignment wrapText="1"/>
    </xf>
    <xf numFmtId="0" fontId="1" fillId="0" borderId="13" xfId="0" applyNumberFormat="1" applyFont="1" applyFill="1" applyBorder="1" applyAlignment="1">
      <alignment wrapText="1"/>
    </xf>
    <xf numFmtId="0" fontId="1" fillId="0" borderId="14" xfId="0" applyNumberFormat="1" applyFont="1" applyFill="1" applyBorder="1" applyAlignment="1">
      <alignment wrapText="1"/>
    </xf>
    <xf numFmtId="0" fontId="1" fillId="4" borderId="14" xfId="0" applyNumberFormat="1" applyFont="1" applyFill="1" applyBorder="1" applyAlignment="1">
      <alignment wrapText="1"/>
    </xf>
    <xf numFmtId="1" fontId="1" fillId="0" borderId="14" xfId="0" applyNumberFormat="1" applyFont="1" applyFill="1" applyBorder="1" applyAlignment="1">
      <alignment wrapText="1"/>
    </xf>
    <xf numFmtId="0" fontId="5" fillId="7" borderId="13" xfId="0" applyNumberFormat="1" applyFont="1" applyFill="1" applyBorder="1" applyAlignment="1">
      <alignment wrapText="1"/>
    </xf>
    <xf numFmtId="0" fontId="5" fillId="7" borderId="14" xfId="0" applyNumberFormat="1" applyFont="1" applyFill="1" applyBorder="1" applyAlignment="1">
      <alignment wrapText="1"/>
    </xf>
    <xf numFmtId="1" fontId="5" fillId="7" borderId="14" xfId="0" applyNumberFormat="1" applyFont="1" applyFill="1" applyBorder="1" applyAlignment="1">
      <alignment wrapText="1"/>
    </xf>
    <xf numFmtId="0" fontId="6" fillId="7" borderId="14" xfId="0" applyNumberFormat="1" applyFont="1" applyFill="1" applyBorder="1" applyAlignment="1"/>
    <xf numFmtId="0" fontId="0" fillId="0" borderId="13" xfId="0" applyNumberFormat="1" applyFont="1" applyFill="1" applyBorder="1" applyAlignment="1"/>
    <xf numFmtId="0" fontId="0" fillId="4" borderId="14" xfId="0" applyNumberFormat="1" applyFont="1" applyFill="1" applyBorder="1" applyAlignment="1"/>
    <xf numFmtId="1" fontId="0" fillId="0" borderId="14" xfId="0" applyNumberFormat="1" applyFont="1" applyFill="1" applyBorder="1" applyAlignment="1"/>
    <xf numFmtId="0" fontId="1" fillId="0" borderId="12" xfId="0" applyNumberFormat="1" applyFont="1" applyFill="1" applyBorder="1" applyAlignment="1">
      <alignment horizontal="center" wrapText="1"/>
    </xf>
    <xf numFmtId="0" fontId="1" fillId="4" borderId="12" xfId="0" applyNumberFormat="1" applyFont="1" applyFill="1" applyBorder="1" applyAlignment="1">
      <alignment horizontal="center" wrapText="1"/>
    </xf>
    <xf numFmtId="0" fontId="1" fillId="0" borderId="12" xfId="0" applyNumberFormat="1" applyFont="1" applyFill="1" applyBorder="1" applyAlignment="1">
      <alignment horizontal="center" vertical="justify" wrapText="1"/>
    </xf>
    <xf numFmtId="9" fontId="1" fillId="0" borderId="12" xfId="0" applyNumberFormat="1" applyFont="1" applyFill="1" applyBorder="1" applyAlignment="1">
      <alignment horizontal="center" wrapText="1"/>
    </xf>
    <xf numFmtId="0" fontId="0" fillId="0" borderId="12" xfId="0" applyNumberFormat="1" applyFont="1" applyFill="1" applyBorder="1" applyAlignment="1"/>
    <xf numFmtId="0" fontId="1" fillId="0" borderId="12" xfId="0" applyNumberFormat="1" applyFont="1" applyFill="1" applyBorder="1" applyAlignment="1">
      <alignment wrapText="1"/>
    </xf>
    <xf numFmtId="3" fontId="1" fillId="0" borderId="12" xfId="0" applyNumberFormat="1" applyFont="1" applyFill="1" applyBorder="1" applyAlignment="1">
      <alignment wrapText="1"/>
    </xf>
    <xf numFmtId="4" fontId="1" fillId="4" borderId="12" xfId="0" applyNumberFormat="1" applyFont="1" applyFill="1" applyBorder="1" applyAlignment="1">
      <alignment wrapText="1"/>
    </xf>
    <xf numFmtId="1" fontId="1" fillId="0" borderId="12" xfId="0" applyNumberFormat="1" applyFont="1" applyFill="1" applyBorder="1" applyAlignment="1">
      <alignment wrapText="1"/>
    </xf>
    <xf numFmtId="4" fontId="1" fillId="0" borderId="12" xfId="0" applyNumberFormat="1" applyFont="1" applyFill="1" applyBorder="1" applyAlignment="1">
      <alignment wrapText="1"/>
    </xf>
    <xf numFmtId="1" fontId="5" fillId="5" borderId="12" xfId="0" applyNumberFormat="1" applyFont="1" applyFill="1" applyBorder="1" applyAlignment="1">
      <alignment wrapText="1"/>
    </xf>
    <xf numFmtId="0" fontId="6" fillId="5" borderId="12" xfId="0" applyNumberFormat="1" applyFont="1" applyFill="1" applyBorder="1" applyAlignment="1"/>
    <xf numFmtId="4" fontId="6" fillId="5" borderId="12" xfId="0" applyNumberFormat="1" applyFont="1" applyFill="1" applyBorder="1" applyAlignment="1">
      <alignment wrapText="1"/>
    </xf>
    <xf numFmtId="1" fontId="6" fillId="5" borderId="12" xfId="0" applyNumberFormat="1" applyFont="1" applyFill="1" applyBorder="1" applyAlignment="1">
      <alignment wrapText="1"/>
    </xf>
    <xf numFmtId="0" fontId="6" fillId="5" borderId="12" xfId="0" applyNumberFormat="1" applyFont="1" applyFill="1" applyBorder="1" applyAlignment="1">
      <alignment wrapText="1"/>
    </xf>
    <xf numFmtId="2" fontId="6" fillId="5" borderId="12" xfId="0" applyNumberFormat="1" applyFont="1" applyFill="1" applyBorder="1" applyAlignment="1">
      <alignment wrapText="1"/>
    </xf>
    <xf numFmtId="0" fontId="10" fillId="0" borderId="12" xfId="0" applyNumberFormat="1" applyFont="1" applyFill="1" applyBorder="1" applyAlignment="1">
      <alignment wrapText="1"/>
    </xf>
    <xf numFmtId="0" fontId="2" fillId="2" borderId="12" xfId="0" applyNumberFormat="1" applyFont="1" applyFill="1" applyBorder="1" applyAlignment="1">
      <alignment wrapText="1"/>
    </xf>
    <xf numFmtId="0" fontId="1" fillId="2" borderId="12" xfId="0" applyNumberFormat="1" applyFont="1" applyFill="1" applyBorder="1" applyAlignment="1">
      <alignment wrapText="1"/>
    </xf>
    <xf numFmtId="3" fontId="2" fillId="2" borderId="12" xfId="0" applyNumberFormat="1" applyFont="1" applyFill="1" applyBorder="1" applyAlignment="1">
      <alignment wrapText="1"/>
    </xf>
    <xf numFmtId="4" fontId="2" fillId="4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 applyAlignment="1">
      <alignment wrapText="1"/>
    </xf>
    <xf numFmtId="4" fontId="2" fillId="2" borderId="12" xfId="0" applyNumberFormat="1" applyFont="1" applyFill="1" applyBorder="1" applyAlignment="1">
      <alignment wrapText="1"/>
    </xf>
    <xf numFmtId="0" fontId="2" fillId="6" borderId="12" xfId="0" applyNumberFormat="1" applyFont="1" applyFill="1" applyBorder="1" applyAlignment="1">
      <alignment wrapText="1"/>
    </xf>
    <xf numFmtId="0" fontId="1" fillId="6" borderId="12" xfId="0" applyNumberFormat="1" applyFont="1" applyFill="1" applyBorder="1" applyAlignment="1">
      <alignment wrapText="1"/>
    </xf>
    <xf numFmtId="3" fontId="2" fillId="6" borderId="12" xfId="0" applyNumberFormat="1" applyFont="1" applyFill="1" applyBorder="1" applyAlignment="1">
      <alignment wrapText="1"/>
    </xf>
    <xf numFmtId="4" fontId="2" fillId="6" borderId="12" xfId="0" applyNumberFormat="1" applyFont="1" applyFill="1" applyBorder="1" applyAlignment="1">
      <alignment wrapText="1"/>
    </xf>
    <xf numFmtId="1" fontId="2" fillId="6" borderId="12" xfId="0" applyNumberFormat="1" applyFont="1" applyFill="1" applyBorder="1" applyAlignment="1">
      <alignment wrapText="1"/>
    </xf>
    <xf numFmtId="4" fontId="1" fillId="6" borderId="12" xfId="0" applyNumberFormat="1" applyFont="1" applyFill="1" applyBorder="1" applyAlignment="1">
      <alignment wrapText="1"/>
    </xf>
    <xf numFmtId="0" fontId="0" fillId="6" borderId="12" xfId="0" applyNumberFormat="1" applyFont="1" applyFill="1" applyBorder="1" applyAlignment="1"/>
    <xf numFmtId="0" fontId="6" fillId="6" borderId="12" xfId="0" applyNumberFormat="1" applyFont="1" applyFill="1" applyBorder="1" applyAlignment="1"/>
    <xf numFmtId="0" fontId="0" fillId="4" borderId="12" xfId="0" applyNumberFormat="1" applyFont="1" applyFill="1" applyBorder="1" applyAlignment="1"/>
    <xf numFmtId="1" fontId="0" fillId="0" borderId="12" xfId="0" applyNumberFormat="1" applyFont="1" applyFill="1" applyBorder="1" applyAlignment="1"/>
    <xf numFmtId="0" fontId="14" fillId="0" borderId="2" xfId="0" applyNumberFormat="1" applyFont="1" applyFill="1" applyBorder="1" applyAlignment="1">
      <alignment wrapText="1"/>
    </xf>
    <xf numFmtId="0" fontId="14" fillId="0" borderId="1" xfId="0" applyNumberFormat="1" applyFont="1" applyFill="1" applyBorder="1" applyAlignment="1">
      <alignment wrapText="1"/>
    </xf>
    <xf numFmtId="0" fontId="14" fillId="0" borderId="4" xfId="0" applyNumberFormat="1" applyFont="1" applyFill="1" applyBorder="1" applyAlignment="1">
      <alignment wrapText="1"/>
    </xf>
    <xf numFmtId="0" fontId="15" fillId="0" borderId="2" xfId="0" applyNumberFormat="1" applyFont="1" applyFill="1" applyBorder="1" applyAlignment="1">
      <alignment wrapText="1"/>
    </xf>
    <xf numFmtId="0" fontId="16" fillId="0" borderId="2" xfId="0" applyNumberFormat="1" applyFont="1" applyFill="1" applyBorder="1" applyAlignment="1">
      <alignment wrapText="1"/>
    </xf>
    <xf numFmtId="0" fontId="14" fillId="0" borderId="3" xfId="0" applyNumberFormat="1" applyFont="1" applyFill="1" applyBorder="1" applyAlignment="1">
      <alignment wrapText="1"/>
    </xf>
    <xf numFmtId="0" fontId="14" fillId="0" borderId="0" xfId="0" applyNumberFormat="1" applyFont="1" applyFill="1" applyBorder="1" applyAlignment="1">
      <alignment wrapText="1"/>
    </xf>
    <xf numFmtId="0" fontId="17" fillId="0" borderId="0" xfId="0" applyNumberFormat="1" applyFont="1" applyFill="1" applyBorder="1" applyAlignment="1"/>
    <xf numFmtId="1" fontId="14" fillId="0" borderId="1" xfId="0" applyNumberFormat="1" applyFont="1" applyFill="1" applyBorder="1" applyAlignment="1">
      <alignment wrapText="1"/>
    </xf>
    <xf numFmtId="1" fontId="14" fillId="0" borderId="2" xfId="0" applyNumberFormat="1" applyFont="1" applyFill="1" applyBorder="1" applyAlignment="1">
      <alignment wrapText="1"/>
    </xf>
    <xf numFmtId="3" fontId="14" fillId="0" borderId="2" xfId="0" applyNumberFormat="1" applyFont="1" applyFill="1" applyBorder="1" applyAlignment="1">
      <alignment wrapText="1"/>
    </xf>
    <xf numFmtId="3" fontId="16" fillId="0" borderId="2" xfId="0" applyNumberFormat="1" applyFont="1" applyFill="1" applyBorder="1" applyAlignment="1">
      <alignment wrapText="1"/>
    </xf>
    <xf numFmtId="3" fontId="14" fillId="0" borderId="4" xfId="0" applyNumberFormat="1" applyFont="1" applyFill="1" applyBorder="1" applyAlignment="1">
      <alignment wrapText="1"/>
    </xf>
    <xf numFmtId="1" fontId="16" fillId="0" borderId="2" xfId="0" applyNumberFormat="1" applyFont="1" applyFill="1" applyBorder="1" applyAlignment="1">
      <alignment wrapText="1"/>
    </xf>
    <xf numFmtId="1" fontId="14" fillId="0" borderId="3" xfId="0" applyNumberFormat="1" applyFont="1" applyFill="1" applyBorder="1" applyAlignment="1">
      <alignment wrapText="1"/>
    </xf>
    <xf numFmtId="1" fontId="14" fillId="0" borderId="0" xfId="0" applyNumberFormat="1" applyFont="1" applyFill="1" applyBorder="1" applyAlignment="1">
      <alignment wrapText="1"/>
    </xf>
    <xf numFmtId="0" fontId="17" fillId="0" borderId="0" xfId="0" applyNumberFormat="1" applyFont="1" applyFill="1" applyBorder="1" applyAlignment="1">
      <alignment wrapText="1"/>
    </xf>
    <xf numFmtId="1" fontId="17" fillId="0" borderId="0" xfId="0" applyNumberFormat="1" applyFont="1" applyFill="1" applyBorder="1" applyAlignment="1"/>
    <xf numFmtId="3" fontId="14" fillId="0" borderId="9" xfId="0" applyNumberFormat="1" applyFont="1" applyFill="1" applyBorder="1" applyAlignment="1">
      <alignment wrapText="1"/>
    </xf>
    <xf numFmtId="3" fontId="14" fillId="0" borderId="10" xfId="0" applyNumberFormat="1" applyFont="1" applyFill="1" applyBorder="1" applyAlignment="1">
      <alignment wrapText="1"/>
    </xf>
    <xf numFmtId="3" fontId="17" fillId="0" borderId="0" xfId="0" applyNumberFormat="1" applyFont="1" applyFill="1" applyBorder="1" applyAlignment="1"/>
    <xf numFmtId="1" fontId="14" fillId="0" borderId="7" xfId="0" applyNumberFormat="1" applyFont="1" applyFill="1" applyBorder="1" applyAlignment="1">
      <alignment wrapText="1"/>
    </xf>
    <xf numFmtId="3" fontId="14" fillId="0" borderId="7" xfId="0" applyNumberFormat="1" applyFont="1" applyFill="1" applyBorder="1" applyAlignment="1">
      <alignment wrapText="1"/>
    </xf>
    <xf numFmtId="1" fontId="14" fillId="0" borderId="8" xfId="0" applyNumberFormat="1" applyFont="1" applyFill="1" applyBorder="1" applyAlignment="1">
      <alignment wrapText="1"/>
    </xf>
    <xf numFmtId="0" fontId="5" fillId="5" borderId="12" xfId="0" applyNumberFormat="1" applyFont="1" applyFill="1" applyBorder="1" applyAlignment="1">
      <alignment wrapText="1"/>
    </xf>
    <xf numFmtId="3" fontId="5" fillId="5" borderId="12" xfId="0" applyNumberFormat="1" applyFont="1" applyFill="1" applyBorder="1" applyAlignment="1">
      <alignment wrapText="1"/>
    </xf>
    <xf numFmtId="4" fontId="5" fillId="5" borderId="12" xfId="0" applyNumberFormat="1" applyFont="1" applyFill="1" applyBorder="1" applyAlignment="1">
      <alignment wrapText="1"/>
    </xf>
    <xf numFmtId="0" fontId="5" fillId="3" borderId="0" xfId="0" applyNumberFormat="1" applyFont="1" applyFill="1" applyBorder="1" applyAlignment="1">
      <alignment wrapText="1"/>
    </xf>
    <xf numFmtId="0" fontId="5" fillId="4" borderId="0" xfId="0" applyNumberFormat="1" applyFont="1" applyFill="1" applyBorder="1" applyAlignment="1">
      <alignment wrapText="1"/>
    </xf>
    <xf numFmtId="1" fontId="5" fillId="3" borderId="0" xfId="0" applyNumberFormat="1" applyFont="1" applyFill="1" applyBorder="1" applyAlignment="1">
      <alignment wrapText="1"/>
    </xf>
    <xf numFmtId="4" fontId="5" fillId="3" borderId="0" xfId="0" applyNumberFormat="1" applyFont="1" applyFill="1" applyBorder="1" applyAlignment="1">
      <alignment wrapText="1"/>
    </xf>
    <xf numFmtId="44" fontId="0" fillId="0" borderId="0" xfId="0" applyNumberFormat="1" applyFont="1" applyFill="1" applyBorder="1" applyAlignment="1"/>
    <xf numFmtId="0" fontId="10" fillId="0" borderId="11" xfId="0" applyNumberFormat="1" applyFont="1" applyFill="1" applyBorder="1" applyAlignment="1"/>
    <xf numFmtId="0" fontId="16" fillId="0" borderId="7" xfId="0" applyNumberFormat="1" applyFont="1" applyFill="1" applyBorder="1" applyAlignment="1">
      <alignment wrapText="1"/>
    </xf>
    <xf numFmtId="3" fontId="14" fillId="0" borderId="7" xfId="0" applyNumberFormat="1" applyFont="1" applyFill="1" applyBorder="1" applyAlignment="1">
      <alignment horizontal="right" wrapText="1"/>
    </xf>
    <xf numFmtId="0" fontId="7" fillId="0" borderId="11" xfId="0" applyNumberFormat="1" applyFont="1" applyFill="1" applyBorder="1" applyAlignment="1">
      <alignment horizontal="center"/>
    </xf>
    <xf numFmtId="0" fontId="6" fillId="0" borderId="11" xfId="0" applyNumberFormat="1" applyFont="1" applyFill="1" applyBorder="1" applyAlignment="1"/>
    <xf numFmtId="0" fontId="7" fillId="0" borderId="14" xfId="0" applyNumberFormat="1" applyFont="1" applyFill="1" applyBorder="1" applyAlignment="1">
      <alignment horizontal="center"/>
    </xf>
    <xf numFmtId="0" fontId="6" fillId="0" borderId="14" xfId="0" applyNumberFormat="1" applyFont="1" applyFill="1" applyBorder="1" applyAlignment="1"/>
    <xf numFmtId="0" fontId="7" fillId="0" borderId="12" xfId="0" applyNumberFormat="1" applyFont="1" applyFill="1" applyBorder="1" applyAlignment="1">
      <alignment horizontal="center"/>
    </xf>
    <xf numFmtId="0" fontId="6" fillId="0" borderId="12" xfId="0" applyNumberFormat="1" applyFont="1" applyFill="1" applyBorder="1" applyAlignment="1"/>
    <xf numFmtId="0" fontId="7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/>
    <xf numFmtId="44" fontId="10" fillId="0" borderId="0" xfId="0" applyNumberFormat="1" applyFont="1" applyFill="1" applyBorder="1" applyAlignment="1">
      <alignment horizontal="center" wrapText="1"/>
    </xf>
    <xf numFmtId="0" fontId="5" fillId="0" borderId="0" xfId="0" applyNumberFormat="1" applyFont="1" applyFill="1" applyBorder="1" applyAlignment="1">
      <alignment wrapText="1"/>
    </xf>
    <xf numFmtId="0" fontId="10" fillId="0" borderId="13" xfId="0" applyNumberFormat="1" applyFont="1" applyFill="1" applyBorder="1" applyAlignment="1">
      <alignment wrapText="1"/>
    </xf>
    <xf numFmtId="0" fontId="10" fillId="0" borderId="14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>
      <alignment horizontal="center" wrapText="1"/>
    </xf>
    <xf numFmtId="0" fontId="18" fillId="0" borderId="0" xfId="0" applyNumberFormat="1" applyFont="1" applyFill="1" applyBorder="1" applyAlignment="1">
      <alignment horizontal="center" wrapText="1"/>
    </xf>
    <xf numFmtId="0" fontId="12" fillId="0" borderId="0" xfId="0" applyNumberFormat="1" applyFont="1" applyFill="1" applyBorder="1" applyAlignment="1">
      <alignment horizontal="center" wrapText="1"/>
    </xf>
    <xf numFmtId="0" fontId="9" fillId="0" borderId="0" xfId="0" applyNumberFormat="1" applyFont="1" applyFill="1" applyBorder="1" applyAlignment="1">
      <alignment horizontal="center" wrapText="1"/>
    </xf>
    <xf numFmtId="0" fontId="5" fillId="0" borderId="5" xfId="0" applyNumberFormat="1" applyFont="1" applyFill="1" applyBorder="1" applyAlignment="1">
      <alignment horizontal="right" wrapText="1"/>
    </xf>
    <xf numFmtId="0" fontId="7" fillId="0" borderId="6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99CCFF"/>
      <rgbColor rgb="003366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zoomScaleNormal="100" workbookViewId="0">
      <selection activeCell="J11" sqref="J11"/>
    </sheetView>
  </sheetViews>
  <sheetFormatPr defaultRowHeight="12.75" x14ac:dyDescent="0.2"/>
  <cols>
    <col min="1" max="1" width="6" style="120" bestFit="1" customWidth="1"/>
    <col min="2" max="2" width="20.140625" style="120" customWidth="1"/>
    <col min="3" max="3" width="17.28515625" style="130" customWidth="1"/>
    <col min="4" max="4" width="10.7109375" style="130" customWidth="1"/>
    <col min="5" max="5" width="13.7109375" style="130" customWidth="1"/>
    <col min="6" max="6" width="11.42578125" style="130" customWidth="1"/>
    <col min="8" max="8" width="14.7109375" customWidth="1"/>
    <col min="9" max="9" width="10.140625" style="14" bestFit="1" customWidth="1"/>
    <col min="10" max="10" width="9.140625" style="14"/>
  </cols>
  <sheetData>
    <row r="1" spans="1:11" ht="22.5" customHeight="1" x14ac:dyDescent="0.25">
      <c r="A1" s="160" t="s">
        <v>292</v>
      </c>
      <c r="B1" s="160"/>
      <c r="C1" s="160"/>
      <c r="D1" s="160"/>
      <c r="E1" s="160"/>
      <c r="F1" s="160"/>
    </row>
    <row r="2" spans="1:11" ht="17.25" customHeight="1" x14ac:dyDescent="0.25">
      <c r="A2" s="161" t="s">
        <v>343</v>
      </c>
      <c r="B2" s="160"/>
      <c r="C2" s="160"/>
      <c r="D2" s="160"/>
      <c r="E2" s="160"/>
      <c r="F2" s="160"/>
    </row>
    <row r="3" spans="1:11" ht="18" customHeight="1" x14ac:dyDescent="0.2">
      <c r="A3" s="162" t="s">
        <v>309</v>
      </c>
      <c r="B3" s="163"/>
      <c r="C3" s="163"/>
      <c r="D3" s="163"/>
      <c r="E3" s="163"/>
      <c r="F3" s="163"/>
    </row>
    <row r="4" spans="1:11" ht="12.75" customHeight="1" x14ac:dyDescent="0.2">
      <c r="A4" s="114"/>
      <c r="B4" s="114"/>
      <c r="C4" s="121"/>
      <c r="D4" s="121"/>
      <c r="E4" s="121"/>
      <c r="F4" s="128"/>
    </row>
    <row r="5" spans="1:11" ht="56.25" customHeight="1" x14ac:dyDescent="0.2">
      <c r="A5" s="113" t="s">
        <v>0</v>
      </c>
      <c r="B5" s="113" t="s">
        <v>1</v>
      </c>
      <c r="C5" s="122" t="s">
        <v>2</v>
      </c>
      <c r="D5" s="122" t="s">
        <v>3</v>
      </c>
      <c r="E5" s="122" t="s">
        <v>4</v>
      </c>
      <c r="F5" s="134" t="s">
        <v>5</v>
      </c>
      <c r="H5" s="2"/>
      <c r="I5" s="13"/>
    </row>
    <row r="6" spans="1:11" ht="12.75" hidden="1" customHeight="1" x14ac:dyDescent="0.2">
      <c r="A6" s="113"/>
      <c r="B6" s="113"/>
      <c r="C6" s="122"/>
      <c r="D6" s="122"/>
      <c r="E6" s="122"/>
      <c r="F6" s="134"/>
      <c r="H6">
        <v>680895</v>
      </c>
      <c r="I6" s="14">
        <v>161150</v>
      </c>
    </row>
    <row r="7" spans="1:11" ht="20.25" customHeight="1" x14ac:dyDescent="0.2">
      <c r="A7" s="113" t="s">
        <v>6</v>
      </c>
      <c r="B7" s="113" t="s">
        <v>7</v>
      </c>
      <c r="C7" s="123">
        <v>759690</v>
      </c>
      <c r="D7" s="123">
        <v>-231925</v>
      </c>
      <c r="E7" s="123"/>
      <c r="F7" s="135">
        <f>SUM(C7:E7)</f>
        <v>527765</v>
      </c>
      <c r="H7" s="11"/>
      <c r="I7" s="11"/>
      <c r="K7" s="15"/>
    </row>
    <row r="8" spans="1:11" ht="12.75" customHeight="1" x14ac:dyDescent="0.2">
      <c r="A8" s="113" t="s">
        <v>8</v>
      </c>
      <c r="B8" s="113" t="s">
        <v>9</v>
      </c>
      <c r="C8" s="123">
        <v>1102100</v>
      </c>
      <c r="D8" s="123">
        <v>-175000</v>
      </c>
      <c r="E8" s="131"/>
      <c r="F8" s="135">
        <f>SUM(C8:E8)</f>
        <v>927100</v>
      </c>
      <c r="H8" s="3"/>
      <c r="I8" s="11"/>
    </row>
    <row r="9" spans="1:11" ht="12.75" customHeight="1" x14ac:dyDescent="0.2">
      <c r="A9" s="164" t="s">
        <v>275</v>
      </c>
      <c r="B9" s="165"/>
      <c r="C9" s="124">
        <f>SUM(C7:C8)</f>
        <v>1861790</v>
      </c>
      <c r="D9" s="124">
        <f>SUM(D7:D8)</f>
        <v>-406925</v>
      </c>
      <c r="E9" s="124">
        <f>SUM(E7:E8)</f>
        <v>0</v>
      </c>
      <c r="F9" s="124">
        <f>SUM(F7:F8)</f>
        <v>1454865</v>
      </c>
      <c r="H9" s="11"/>
      <c r="I9" s="11"/>
    </row>
    <row r="10" spans="1:11" ht="50.25" customHeight="1" x14ac:dyDescent="0.2">
      <c r="A10" s="115"/>
      <c r="B10" s="115"/>
      <c r="C10" s="125"/>
      <c r="D10" s="125"/>
      <c r="E10" s="132"/>
      <c r="F10" s="132"/>
      <c r="H10" s="11"/>
      <c r="I10" s="11"/>
    </row>
    <row r="11" spans="1:11" ht="16.5" customHeight="1" x14ac:dyDescent="0.2">
      <c r="A11" s="113"/>
      <c r="B11" s="116" t="s">
        <v>10</v>
      </c>
      <c r="C11" s="123"/>
      <c r="D11" s="123"/>
      <c r="E11" s="133"/>
      <c r="F11" s="146"/>
      <c r="H11" s="11"/>
    </row>
    <row r="12" spans="1:11" ht="30.75" customHeight="1" x14ac:dyDescent="0.2">
      <c r="A12" s="113"/>
      <c r="B12" s="113" t="s">
        <v>11</v>
      </c>
      <c r="C12" s="123"/>
      <c r="D12" s="123"/>
      <c r="E12" s="123"/>
      <c r="F12" s="147"/>
      <c r="H12" s="11"/>
      <c r="I12" s="20"/>
    </row>
    <row r="13" spans="1:11" ht="21" customHeight="1" x14ac:dyDescent="0.2">
      <c r="A13" s="113"/>
      <c r="B13" s="113" t="s">
        <v>12</v>
      </c>
      <c r="C13" s="123"/>
      <c r="D13" s="123"/>
      <c r="E13" s="123"/>
      <c r="F13" s="135"/>
      <c r="H13" s="15"/>
    </row>
    <row r="14" spans="1:11" ht="28.5" customHeight="1" x14ac:dyDescent="0.2">
      <c r="A14" s="113"/>
      <c r="B14" s="113" t="s">
        <v>13</v>
      </c>
      <c r="C14" s="123"/>
      <c r="D14" s="123"/>
      <c r="E14" s="123"/>
      <c r="F14" s="135"/>
      <c r="H14" s="15"/>
    </row>
    <row r="15" spans="1:11" ht="12.75" hidden="1" customHeight="1" x14ac:dyDescent="0.2">
      <c r="A15" s="113"/>
      <c r="B15" s="113"/>
      <c r="C15" s="122"/>
      <c r="D15" s="122"/>
      <c r="E15" s="122"/>
      <c r="F15" s="136"/>
    </row>
    <row r="16" spans="1:11" ht="12.75" hidden="1" customHeight="1" x14ac:dyDescent="0.2">
      <c r="A16" s="117"/>
      <c r="B16" s="117" t="s">
        <v>14</v>
      </c>
      <c r="C16" s="126">
        <f>SUM(C9:C14)</f>
        <v>1861790</v>
      </c>
      <c r="D16" s="126">
        <f>SUM(D9:D14)</f>
        <v>-406925</v>
      </c>
      <c r="E16" s="126">
        <f>SUM(E9:E15)</f>
        <v>0</v>
      </c>
      <c r="F16" s="126">
        <f>SUM(F9:F14)</f>
        <v>1454865</v>
      </c>
    </row>
    <row r="17" spans="1:7" ht="12.75" customHeight="1" x14ac:dyDescent="0.2">
      <c r="A17" s="118"/>
      <c r="B17" s="118"/>
      <c r="C17" s="127"/>
      <c r="D17" s="127"/>
      <c r="E17" s="127"/>
      <c r="F17" s="127"/>
    </row>
    <row r="18" spans="1:7" ht="12.75" customHeight="1" x14ac:dyDescent="0.2">
      <c r="A18" s="119"/>
      <c r="B18" s="119"/>
      <c r="C18" s="128"/>
      <c r="D18" s="128"/>
      <c r="E18" s="128"/>
      <c r="F18" s="128"/>
    </row>
    <row r="19" spans="1:7" ht="12.75" customHeight="1" x14ac:dyDescent="0.2">
      <c r="A19" s="119"/>
      <c r="B19" s="119"/>
      <c r="C19" s="128"/>
      <c r="D19" s="128"/>
      <c r="E19" s="128"/>
      <c r="F19" s="128"/>
    </row>
    <row r="20" spans="1:7" ht="12.75" customHeight="1" x14ac:dyDescent="0.2">
      <c r="A20" s="119"/>
      <c r="B20" s="119"/>
      <c r="C20" s="129"/>
      <c r="D20" s="128"/>
      <c r="E20" s="128"/>
      <c r="F20" s="128"/>
    </row>
    <row r="21" spans="1:7" ht="12.75" customHeight="1" x14ac:dyDescent="0.2">
      <c r="A21" s="119"/>
      <c r="B21" s="119"/>
      <c r="C21" s="129"/>
      <c r="D21" s="128"/>
      <c r="E21" s="128"/>
      <c r="F21" s="128"/>
    </row>
    <row r="22" spans="1:7" ht="12.75" customHeight="1" x14ac:dyDescent="0.2">
      <c r="A22" s="119"/>
      <c r="B22" s="119"/>
      <c r="C22" s="129"/>
      <c r="D22" s="128"/>
      <c r="E22" s="128"/>
      <c r="F22" s="128"/>
    </row>
    <row r="26" spans="1:7" x14ac:dyDescent="0.2">
      <c r="G26" s="7"/>
    </row>
  </sheetData>
  <mergeCells count="4">
    <mergeCell ref="A1:F1"/>
    <mergeCell ref="A2:F2"/>
    <mergeCell ref="A3:F3"/>
    <mergeCell ref="A9:B9"/>
  </mergeCells>
  <phoneticPr fontId="4" type="noConversion"/>
  <printOptions horizontalCentered="1"/>
  <pageMargins left="0.25" right="0.25" top="0.75" bottom="0.75" header="0.3" footer="0.3"/>
  <pageSetup scale="115" firstPageNumber="0" fitToWidth="0" fitToHeight="0" orientation="landscape" r:id="rId1"/>
  <headerFooter alignWithMargins="0">
    <oddHeader xml:space="preserve">&amp;C2027 BUDGET TENTATIVE
</oddHeader>
    <oddFooter xml:space="preserve">&amp;L&amp;D&amp;C&amp;A&amp;R
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V196"/>
  <sheetViews>
    <sheetView topLeftCell="A176" workbookViewId="0">
      <selection activeCell="T166" sqref="T166"/>
    </sheetView>
  </sheetViews>
  <sheetFormatPr defaultRowHeight="12.75" x14ac:dyDescent="0.2"/>
  <cols>
    <col min="1" max="1" width="27.140625" style="30" customWidth="1"/>
    <col min="2" max="2" width="10.7109375" style="30" customWidth="1"/>
    <col min="3" max="3" width="9.28515625" style="30" hidden="1" customWidth="1"/>
    <col min="4" max="4" width="9.85546875" style="30" hidden="1" customWidth="1"/>
    <col min="5" max="5" width="11.5703125" style="30" hidden="1" customWidth="1"/>
    <col min="6" max="6" width="12.42578125" style="30" hidden="1" customWidth="1"/>
    <col min="7" max="7" width="9.28515625" style="30" hidden="1" customWidth="1"/>
    <col min="8" max="8" width="8" style="30" hidden="1" customWidth="1"/>
    <col min="9" max="9" width="14.42578125" style="57" hidden="1" customWidth="1"/>
    <col min="10" max="10" width="8.5703125" style="58" hidden="1" customWidth="1"/>
    <col min="11" max="11" width="9.85546875" style="30" hidden="1" customWidth="1"/>
    <col min="12" max="13" width="12.5703125" style="30" hidden="1" customWidth="1"/>
    <col min="14" max="14" width="8" style="30" hidden="1" bestFit="1" customWidth="1"/>
    <col min="15" max="15" width="8" style="30" hidden="1" customWidth="1"/>
    <col min="16" max="16" width="1.42578125" style="30" customWidth="1"/>
    <col min="17" max="17" width="15.28515625" style="30" customWidth="1"/>
    <col min="18" max="18" width="1.5703125" style="30" customWidth="1"/>
    <col min="19" max="19" width="18.28515625" style="30" customWidth="1"/>
    <col min="20" max="20" width="27.5703125" style="30" customWidth="1"/>
    <col min="21" max="16384" width="9.140625" style="30"/>
  </cols>
  <sheetData>
    <row r="1" spans="1:20" ht="35.25" customHeight="1" x14ac:dyDescent="0.2">
      <c r="A1" s="25" t="s">
        <v>15</v>
      </c>
      <c r="B1" s="25" t="s">
        <v>0</v>
      </c>
      <c r="C1" s="25">
        <v>2007</v>
      </c>
      <c r="D1" s="25">
        <v>2008</v>
      </c>
      <c r="E1" s="25" t="s">
        <v>16</v>
      </c>
      <c r="F1" s="25" t="s">
        <v>17</v>
      </c>
      <c r="G1" s="25">
        <v>2009</v>
      </c>
      <c r="H1" s="25" t="s">
        <v>18</v>
      </c>
      <c r="I1" s="26" t="s">
        <v>274</v>
      </c>
      <c r="J1" s="27" t="s">
        <v>19</v>
      </c>
      <c r="K1" s="28" t="s">
        <v>21</v>
      </c>
      <c r="L1" s="28" t="s">
        <v>272</v>
      </c>
      <c r="M1" s="29" t="s">
        <v>295</v>
      </c>
      <c r="N1" s="25" t="s">
        <v>20</v>
      </c>
      <c r="O1" s="25" t="s">
        <v>21</v>
      </c>
      <c r="Q1" s="148" t="s">
        <v>337</v>
      </c>
      <c r="S1" s="149" t="s">
        <v>338</v>
      </c>
      <c r="T1" s="149" t="s">
        <v>340</v>
      </c>
    </row>
    <row r="2" spans="1:20" ht="12.75" customHeight="1" x14ac:dyDescent="0.2">
      <c r="A2" s="31" t="s">
        <v>294</v>
      </c>
      <c r="B2" s="25"/>
      <c r="C2" s="25"/>
      <c r="D2" s="25"/>
      <c r="E2" s="25"/>
      <c r="F2" s="25"/>
      <c r="G2" s="25"/>
      <c r="H2" s="25"/>
      <c r="I2" s="32"/>
      <c r="J2" s="33"/>
      <c r="K2" s="25"/>
      <c r="L2" s="25"/>
      <c r="M2" s="25"/>
      <c r="N2" s="25"/>
      <c r="O2" s="25"/>
    </row>
    <row r="3" spans="1:20" ht="25.5" customHeight="1" x14ac:dyDescent="0.2">
      <c r="A3" s="25" t="s">
        <v>22</v>
      </c>
      <c r="B3" s="25"/>
      <c r="C3" s="25"/>
      <c r="D3" s="25"/>
      <c r="E3" s="25"/>
      <c r="F3" s="25"/>
      <c r="G3" s="25"/>
      <c r="H3" s="25"/>
      <c r="I3" s="32"/>
      <c r="J3" s="33"/>
      <c r="K3" s="25"/>
      <c r="L3" s="25"/>
      <c r="M3" s="25"/>
      <c r="N3" s="25"/>
      <c r="O3" s="25"/>
    </row>
    <row r="4" spans="1:20" ht="12.75" customHeight="1" x14ac:dyDescent="0.2">
      <c r="A4" s="25" t="s">
        <v>23</v>
      </c>
      <c r="B4" s="25" t="s">
        <v>24</v>
      </c>
      <c r="C4" s="25">
        <v>16937</v>
      </c>
      <c r="D4" s="25">
        <v>17445</v>
      </c>
      <c r="E4" s="25">
        <v>17968</v>
      </c>
      <c r="F4" s="25">
        <v>22000</v>
      </c>
      <c r="G4" s="25">
        <v>22000</v>
      </c>
      <c r="H4" s="25"/>
      <c r="I4" s="32">
        <v>10999.92</v>
      </c>
      <c r="J4" s="33">
        <v>22000</v>
      </c>
      <c r="K4" s="25"/>
      <c r="L4" s="25">
        <f t="shared" ref="L4:L74" si="0">J4-G4</f>
        <v>0</v>
      </c>
      <c r="M4" s="33">
        <v>22800</v>
      </c>
      <c r="N4" s="25"/>
      <c r="O4" s="25"/>
      <c r="Q4" s="30">
        <v>30000</v>
      </c>
      <c r="S4" s="30">
        <v>30900</v>
      </c>
    </row>
    <row r="5" spans="1:20" ht="12.75" customHeight="1" x14ac:dyDescent="0.2">
      <c r="A5" s="25" t="s">
        <v>25</v>
      </c>
      <c r="B5" s="25" t="s">
        <v>26</v>
      </c>
      <c r="C5" s="25">
        <v>1000</v>
      </c>
      <c r="D5" s="25">
        <v>1500</v>
      </c>
      <c r="E5" s="25">
        <v>1500</v>
      </c>
      <c r="F5" s="25">
        <v>1500</v>
      </c>
      <c r="G5" s="25">
        <v>1500</v>
      </c>
      <c r="H5" s="25"/>
      <c r="I5" s="32">
        <v>259.5</v>
      </c>
      <c r="J5" s="33">
        <v>2000</v>
      </c>
      <c r="K5" s="25"/>
      <c r="L5" s="25"/>
      <c r="M5" s="33">
        <v>2000</v>
      </c>
      <c r="N5" s="25"/>
      <c r="O5" s="25"/>
      <c r="Q5" s="30">
        <v>1000</v>
      </c>
      <c r="S5" s="30">
        <v>1000</v>
      </c>
    </row>
    <row r="6" spans="1:20" s="37" customFormat="1" ht="12.75" customHeight="1" x14ac:dyDescent="0.2">
      <c r="A6" s="34" t="s">
        <v>27</v>
      </c>
      <c r="B6" s="34"/>
      <c r="C6" s="34">
        <f t="shared" ref="C6:J6" si="1">SUM(C4:C5)</f>
        <v>17937</v>
      </c>
      <c r="D6" s="34">
        <f t="shared" si="1"/>
        <v>18945</v>
      </c>
      <c r="E6" s="34">
        <f t="shared" si="1"/>
        <v>19468</v>
      </c>
      <c r="F6" s="34">
        <f t="shared" si="1"/>
        <v>23500</v>
      </c>
      <c r="G6" s="34">
        <f t="shared" si="1"/>
        <v>23500</v>
      </c>
      <c r="H6" s="34">
        <f t="shared" si="1"/>
        <v>0</v>
      </c>
      <c r="I6" s="35">
        <f t="shared" si="1"/>
        <v>11259.42</v>
      </c>
      <c r="J6" s="36">
        <f t="shared" si="1"/>
        <v>24000</v>
      </c>
      <c r="K6" s="34"/>
      <c r="L6" s="34">
        <f t="shared" si="0"/>
        <v>500</v>
      </c>
      <c r="M6" s="36">
        <f>SUM(M4+M5)</f>
        <v>24800</v>
      </c>
      <c r="N6" s="34">
        <f>SUM(N4:N5)</f>
        <v>0</v>
      </c>
      <c r="O6" s="34">
        <f>SUM(O4:O5)</f>
        <v>0</v>
      </c>
      <c r="Q6" s="37">
        <f>SUM(Q4:Q5)</f>
        <v>31000</v>
      </c>
      <c r="S6" s="37">
        <f>SUM(S4:S5)</f>
        <v>31900</v>
      </c>
    </row>
    <row r="7" spans="1:20" ht="25.5" customHeight="1" x14ac:dyDescent="0.2">
      <c r="A7" s="25" t="s">
        <v>28</v>
      </c>
      <c r="B7" s="25"/>
      <c r="C7" s="25"/>
      <c r="D7" s="25"/>
      <c r="E7" s="25"/>
      <c r="F7" s="25"/>
      <c r="G7" s="25"/>
      <c r="H7" s="25"/>
      <c r="I7" s="32"/>
      <c r="J7" s="33"/>
      <c r="K7" s="25"/>
      <c r="L7" s="25">
        <f t="shared" si="0"/>
        <v>0</v>
      </c>
      <c r="M7" s="33"/>
      <c r="N7" s="25"/>
      <c r="O7" s="25"/>
    </row>
    <row r="8" spans="1:20" ht="12.75" customHeight="1" x14ac:dyDescent="0.2">
      <c r="A8" s="25" t="s">
        <v>23</v>
      </c>
      <c r="B8" s="25" t="s">
        <v>277</v>
      </c>
      <c r="C8" s="25"/>
      <c r="D8" s="25"/>
      <c r="E8" s="25"/>
      <c r="F8" s="25">
        <v>11850</v>
      </c>
      <c r="G8" s="25"/>
      <c r="H8" s="25"/>
      <c r="I8" s="32">
        <f>3950.04+1975.02</f>
        <v>5925.0599999999995</v>
      </c>
      <c r="J8" s="33">
        <v>11850</v>
      </c>
      <c r="K8" s="25"/>
      <c r="L8" s="25"/>
      <c r="M8" s="33">
        <v>12500</v>
      </c>
      <c r="N8" s="25"/>
      <c r="O8" s="25"/>
      <c r="Q8" s="30">
        <v>12800</v>
      </c>
      <c r="S8" s="30">
        <v>15300</v>
      </c>
    </row>
    <row r="9" spans="1:20" ht="12.75" customHeight="1" x14ac:dyDescent="0.2">
      <c r="A9" s="25" t="s">
        <v>279</v>
      </c>
      <c r="B9" s="25" t="s">
        <v>280</v>
      </c>
      <c r="C9" s="25"/>
      <c r="D9" s="25"/>
      <c r="E9" s="25"/>
      <c r="F9" s="25"/>
      <c r="G9" s="25"/>
      <c r="H9" s="25"/>
      <c r="I9" s="32"/>
      <c r="J9" s="33"/>
      <c r="K9" s="25"/>
      <c r="L9" s="25"/>
      <c r="M9" s="33">
        <v>3000</v>
      </c>
      <c r="N9" s="25"/>
      <c r="O9" s="25"/>
      <c r="Q9" s="30">
        <v>5500</v>
      </c>
      <c r="S9" s="30">
        <v>6500</v>
      </c>
    </row>
    <row r="10" spans="1:20" ht="12.75" customHeight="1" x14ac:dyDescent="0.2">
      <c r="A10" s="25" t="s">
        <v>29</v>
      </c>
      <c r="B10" s="25" t="s">
        <v>30</v>
      </c>
      <c r="C10" s="25"/>
      <c r="D10" s="25"/>
      <c r="E10" s="25"/>
      <c r="F10" s="25"/>
      <c r="G10" s="25">
        <v>3000</v>
      </c>
      <c r="H10" s="25"/>
      <c r="I10" s="32">
        <v>5137.32</v>
      </c>
      <c r="J10" s="33">
        <v>3500</v>
      </c>
      <c r="K10" s="25"/>
      <c r="L10" s="25"/>
      <c r="M10" s="33">
        <v>3000</v>
      </c>
      <c r="N10" s="25"/>
      <c r="O10" s="25"/>
      <c r="Q10" s="30">
        <v>1200</v>
      </c>
      <c r="S10" s="30">
        <v>1200</v>
      </c>
    </row>
    <row r="11" spans="1:20" ht="12.75" customHeight="1" x14ac:dyDescent="0.2">
      <c r="A11" s="25" t="s">
        <v>25</v>
      </c>
      <c r="B11" s="25" t="s">
        <v>278</v>
      </c>
      <c r="C11" s="25">
        <v>1000</v>
      </c>
      <c r="D11" s="25">
        <v>1000</v>
      </c>
      <c r="E11" s="25">
        <v>1500</v>
      </c>
      <c r="F11" s="25">
        <v>1500</v>
      </c>
      <c r="G11" s="25">
        <v>1500</v>
      </c>
      <c r="H11" s="25"/>
      <c r="I11" s="32">
        <v>782.98</v>
      </c>
      <c r="J11" s="33">
        <v>1600</v>
      </c>
      <c r="K11" s="25"/>
      <c r="L11" s="25">
        <f t="shared" si="0"/>
        <v>100</v>
      </c>
      <c r="M11" s="33">
        <v>1800</v>
      </c>
      <c r="N11" s="25"/>
      <c r="O11" s="25"/>
      <c r="Q11" s="30">
        <v>4500</v>
      </c>
      <c r="S11" s="30">
        <v>4500</v>
      </c>
    </row>
    <row r="12" spans="1:20" s="37" customFormat="1" ht="12.75" customHeight="1" x14ac:dyDescent="0.2">
      <c r="A12" s="34" t="s">
        <v>27</v>
      </c>
      <c r="B12" s="34"/>
      <c r="C12" s="34">
        <f t="shared" ref="C12:J12" si="2">SUM(C8:C11)</f>
        <v>1000</v>
      </c>
      <c r="D12" s="34">
        <f t="shared" si="2"/>
        <v>1000</v>
      </c>
      <c r="E12" s="34">
        <f t="shared" si="2"/>
        <v>1500</v>
      </c>
      <c r="F12" s="34">
        <f t="shared" si="2"/>
        <v>13350</v>
      </c>
      <c r="G12" s="34">
        <f t="shared" si="2"/>
        <v>4500</v>
      </c>
      <c r="H12" s="34">
        <f t="shared" si="2"/>
        <v>0</v>
      </c>
      <c r="I12" s="35">
        <f t="shared" si="2"/>
        <v>11845.359999999999</v>
      </c>
      <c r="J12" s="36">
        <f t="shared" si="2"/>
        <v>16950</v>
      </c>
      <c r="K12" s="34"/>
      <c r="L12" s="34">
        <f t="shared" si="0"/>
        <v>12450</v>
      </c>
      <c r="M12" s="36">
        <f>SUM(M8+M9+M10+M11)</f>
        <v>20300</v>
      </c>
      <c r="N12" s="34">
        <f>SUM(N8:N11)</f>
        <v>0</v>
      </c>
      <c r="O12" s="34">
        <f>SUM(O8:O11)</f>
        <v>0</v>
      </c>
      <c r="Q12" s="37">
        <f>SUM(Q8:Q11)</f>
        <v>24000</v>
      </c>
      <c r="S12" s="37">
        <f>SUM(S8:S11)</f>
        <v>27500</v>
      </c>
    </row>
    <row r="13" spans="1:20" ht="27" customHeight="1" x14ac:dyDescent="0.2">
      <c r="A13" s="25" t="s">
        <v>31</v>
      </c>
      <c r="B13" s="25"/>
      <c r="C13" s="25"/>
      <c r="D13" s="25"/>
      <c r="E13" s="25"/>
      <c r="F13" s="25"/>
      <c r="G13" s="25"/>
      <c r="H13" s="25"/>
      <c r="I13" s="32"/>
      <c r="J13" s="33"/>
      <c r="K13" s="25"/>
      <c r="L13" s="25">
        <f t="shared" si="0"/>
        <v>0</v>
      </c>
      <c r="M13" s="33"/>
      <c r="N13" s="25"/>
      <c r="O13" s="25"/>
    </row>
    <row r="14" spans="1:20" ht="12.75" customHeight="1" x14ac:dyDescent="0.2">
      <c r="A14" s="25" t="s">
        <v>23</v>
      </c>
      <c r="B14" s="25" t="s">
        <v>32</v>
      </c>
      <c r="C14" s="25"/>
      <c r="D14" s="25">
        <v>19748</v>
      </c>
      <c r="E14" s="25">
        <v>20340</v>
      </c>
      <c r="F14" s="25">
        <v>20340</v>
      </c>
      <c r="G14" s="25"/>
      <c r="H14" s="25"/>
      <c r="I14" s="32">
        <v>9387.7199999999993</v>
      </c>
      <c r="J14" s="33">
        <v>20340</v>
      </c>
      <c r="K14" s="25"/>
      <c r="L14" s="25">
        <f t="shared" si="0"/>
        <v>20340</v>
      </c>
      <c r="M14" s="33">
        <v>20540</v>
      </c>
      <c r="N14" s="25"/>
      <c r="O14" s="25"/>
      <c r="Q14" s="30">
        <v>24000</v>
      </c>
      <c r="S14" s="30">
        <v>22000</v>
      </c>
    </row>
    <row r="15" spans="1:20" ht="12.75" customHeight="1" x14ac:dyDescent="0.2">
      <c r="A15" s="25" t="s">
        <v>33</v>
      </c>
      <c r="B15" s="25" t="s">
        <v>34</v>
      </c>
      <c r="C15" s="25"/>
      <c r="D15" s="25">
        <v>600</v>
      </c>
      <c r="E15" s="25">
        <v>600</v>
      </c>
      <c r="F15" s="25">
        <v>600</v>
      </c>
      <c r="G15" s="25"/>
      <c r="H15" s="25"/>
      <c r="I15" s="32"/>
      <c r="J15" s="33">
        <v>600</v>
      </c>
      <c r="K15" s="25"/>
      <c r="L15" s="25">
        <f t="shared" si="0"/>
        <v>600</v>
      </c>
      <c r="M15" s="33">
        <v>600</v>
      </c>
      <c r="N15" s="25"/>
      <c r="O15" s="25"/>
      <c r="Q15" s="30">
        <v>1000</v>
      </c>
      <c r="S15" s="30">
        <v>1000</v>
      </c>
    </row>
    <row r="16" spans="1:20" ht="12.75" customHeight="1" x14ac:dyDescent="0.2">
      <c r="A16" s="25" t="s">
        <v>29</v>
      </c>
      <c r="B16" s="25" t="s">
        <v>35</v>
      </c>
      <c r="C16" s="25">
        <v>1400</v>
      </c>
      <c r="D16" s="25">
        <v>1400</v>
      </c>
      <c r="E16" s="25">
        <v>1400</v>
      </c>
      <c r="F16" s="25">
        <v>1400</v>
      </c>
      <c r="G16" s="25">
        <v>1400</v>
      </c>
      <c r="H16" s="25"/>
      <c r="I16" s="32"/>
      <c r="J16" s="33">
        <v>1400</v>
      </c>
      <c r="K16" s="25"/>
      <c r="L16" s="25">
        <f t="shared" si="0"/>
        <v>0</v>
      </c>
      <c r="M16" s="33">
        <v>700</v>
      </c>
      <c r="N16" s="25"/>
      <c r="O16" s="25"/>
      <c r="Q16" s="30">
        <v>250</v>
      </c>
      <c r="S16" s="30">
        <v>250</v>
      </c>
    </row>
    <row r="17" spans="1:19" ht="12.75" customHeight="1" x14ac:dyDescent="0.2">
      <c r="A17" s="25" t="s">
        <v>25</v>
      </c>
      <c r="B17" s="25" t="s">
        <v>36</v>
      </c>
      <c r="C17" s="25">
        <v>0</v>
      </c>
      <c r="D17" s="25">
        <v>1500</v>
      </c>
      <c r="E17" s="25">
        <v>500</v>
      </c>
      <c r="F17" s="25">
        <v>500</v>
      </c>
      <c r="G17" s="25">
        <v>500</v>
      </c>
      <c r="H17" s="25"/>
      <c r="I17" s="32">
        <v>269.5</v>
      </c>
      <c r="J17" s="33">
        <v>500</v>
      </c>
      <c r="K17" s="25"/>
      <c r="L17" s="25">
        <f t="shared" si="0"/>
        <v>0</v>
      </c>
      <c r="M17" s="33">
        <v>500</v>
      </c>
      <c r="N17" s="25"/>
      <c r="O17" s="25"/>
      <c r="Q17" s="30">
        <v>100</v>
      </c>
      <c r="S17" s="30">
        <v>250</v>
      </c>
    </row>
    <row r="18" spans="1:19" s="37" customFormat="1" ht="12.75" customHeight="1" x14ac:dyDescent="0.2">
      <c r="A18" s="34" t="s">
        <v>27</v>
      </c>
      <c r="B18" s="34"/>
      <c r="C18" s="34">
        <f t="shared" ref="C18:J18" si="3">SUM(C14:C17)</f>
        <v>1400</v>
      </c>
      <c r="D18" s="34">
        <f t="shared" si="3"/>
        <v>23248</v>
      </c>
      <c r="E18" s="34">
        <f t="shared" si="3"/>
        <v>22840</v>
      </c>
      <c r="F18" s="34">
        <f t="shared" si="3"/>
        <v>22840</v>
      </c>
      <c r="G18" s="34">
        <f t="shared" si="3"/>
        <v>1900</v>
      </c>
      <c r="H18" s="34">
        <f t="shared" si="3"/>
        <v>0</v>
      </c>
      <c r="I18" s="35">
        <f t="shared" si="3"/>
        <v>9657.2199999999993</v>
      </c>
      <c r="J18" s="36">
        <f t="shared" si="3"/>
        <v>22840</v>
      </c>
      <c r="K18" s="34"/>
      <c r="L18" s="34">
        <f t="shared" si="0"/>
        <v>20940</v>
      </c>
      <c r="M18" s="36">
        <f>SUM(M14+M15+M16+M17)</f>
        <v>22340</v>
      </c>
      <c r="N18" s="34">
        <f>SUM(N14:N17)</f>
        <v>0</v>
      </c>
      <c r="O18" s="34">
        <f>SUM(O14:O17)</f>
        <v>0</v>
      </c>
      <c r="Q18" s="37">
        <f>SUM(Q14:Q17)</f>
        <v>25350</v>
      </c>
      <c r="S18" s="37">
        <f>SUM(S14:S17)</f>
        <v>23500</v>
      </c>
    </row>
    <row r="19" spans="1:19" ht="26.25" customHeight="1" x14ac:dyDescent="0.2">
      <c r="A19" s="25" t="s">
        <v>312</v>
      </c>
      <c r="B19" s="25"/>
      <c r="C19" s="25"/>
      <c r="D19" s="25"/>
      <c r="E19" s="25"/>
      <c r="F19" s="25"/>
      <c r="G19" s="25"/>
      <c r="H19" s="25"/>
      <c r="I19" s="32"/>
      <c r="J19" s="33"/>
      <c r="K19" s="25"/>
      <c r="L19" s="25">
        <f t="shared" si="0"/>
        <v>0</v>
      </c>
      <c r="M19" s="33"/>
      <c r="N19" s="25"/>
      <c r="O19" s="25"/>
    </row>
    <row r="20" spans="1:19" ht="15" customHeight="1" x14ac:dyDescent="0.2">
      <c r="A20" s="25" t="s">
        <v>37</v>
      </c>
      <c r="B20" s="25" t="s">
        <v>38</v>
      </c>
      <c r="C20" s="25"/>
      <c r="D20" s="25"/>
      <c r="E20" s="25"/>
      <c r="F20" s="25"/>
      <c r="G20" s="25"/>
      <c r="H20" s="25"/>
      <c r="I20" s="32"/>
      <c r="J20" s="33"/>
      <c r="K20" s="25"/>
      <c r="L20" s="25"/>
      <c r="M20" s="33"/>
      <c r="N20" s="25"/>
      <c r="O20" s="25"/>
      <c r="Q20" s="30">
        <v>5000</v>
      </c>
      <c r="S20" s="30">
        <v>5000</v>
      </c>
    </row>
    <row r="21" spans="1:19" s="39" customFormat="1" ht="12.75" customHeight="1" x14ac:dyDescent="0.2">
      <c r="A21" s="34" t="s">
        <v>27</v>
      </c>
      <c r="B21" s="38"/>
      <c r="C21" s="34">
        <v>3600</v>
      </c>
      <c r="D21" s="34">
        <v>4000</v>
      </c>
      <c r="E21" s="34">
        <v>4000</v>
      </c>
      <c r="F21" s="34">
        <v>4000</v>
      </c>
      <c r="G21" s="34">
        <v>4000</v>
      </c>
      <c r="H21" s="34" t="e">
        <f>#N/A</f>
        <v>#N/A</v>
      </c>
      <c r="I21" s="35">
        <v>2200</v>
      </c>
      <c r="J21" s="36">
        <v>5000</v>
      </c>
      <c r="K21" s="34"/>
      <c r="L21" s="38">
        <f t="shared" si="0"/>
        <v>1000</v>
      </c>
      <c r="M21" s="36">
        <v>5000</v>
      </c>
      <c r="N21" s="34" t="e">
        <f>#N/A</f>
        <v>#N/A</v>
      </c>
      <c r="O21" s="34" t="e">
        <f>#N/A</f>
        <v>#N/A</v>
      </c>
      <c r="Q21" s="37">
        <f>SUM(Q20)</f>
        <v>5000</v>
      </c>
      <c r="S21" s="37">
        <v>5000</v>
      </c>
    </row>
    <row r="22" spans="1:19" ht="30" customHeight="1" x14ac:dyDescent="0.2">
      <c r="A22" s="25" t="s">
        <v>39</v>
      </c>
      <c r="B22" s="25"/>
      <c r="C22" s="25"/>
      <c r="D22" s="25"/>
      <c r="E22" s="25"/>
      <c r="F22" s="25"/>
      <c r="G22" s="25"/>
      <c r="H22" s="25"/>
      <c r="I22" s="32"/>
      <c r="J22" s="33"/>
      <c r="K22" s="25"/>
      <c r="L22" s="25">
        <f t="shared" si="0"/>
        <v>0</v>
      </c>
      <c r="M22" s="33"/>
      <c r="N22" s="25"/>
      <c r="O22" s="25"/>
    </row>
    <row r="23" spans="1:19" ht="12.75" customHeight="1" x14ac:dyDescent="0.2">
      <c r="A23" s="25" t="s">
        <v>23</v>
      </c>
      <c r="B23" s="25" t="s">
        <v>40</v>
      </c>
      <c r="C23" s="25">
        <v>5299</v>
      </c>
      <c r="D23" s="25">
        <v>5458</v>
      </c>
      <c r="E23" s="25">
        <v>5622</v>
      </c>
      <c r="F23" s="25">
        <v>5800</v>
      </c>
      <c r="G23" s="25">
        <v>5800</v>
      </c>
      <c r="H23" s="25"/>
      <c r="I23" s="32">
        <v>2899.98</v>
      </c>
      <c r="J23" s="33">
        <v>5800</v>
      </c>
      <c r="K23" s="25"/>
      <c r="L23" s="25">
        <f t="shared" si="0"/>
        <v>0</v>
      </c>
      <c r="M23" s="33">
        <v>4000</v>
      </c>
      <c r="N23" s="25"/>
      <c r="O23" s="25"/>
      <c r="Q23" s="30">
        <v>4700</v>
      </c>
      <c r="S23" s="30">
        <v>4800</v>
      </c>
    </row>
    <row r="24" spans="1:19" ht="12.75" customHeight="1" x14ac:dyDescent="0.2">
      <c r="A24" s="25" t="s">
        <v>301</v>
      </c>
      <c r="B24" s="25" t="s">
        <v>302</v>
      </c>
      <c r="C24" s="25"/>
      <c r="D24" s="25"/>
      <c r="E24" s="25"/>
      <c r="F24" s="25"/>
      <c r="G24" s="25"/>
      <c r="H24" s="25"/>
      <c r="I24" s="32"/>
      <c r="J24" s="33"/>
      <c r="K24" s="25"/>
      <c r="L24" s="25"/>
      <c r="M24" s="33"/>
      <c r="N24" s="25"/>
      <c r="O24" s="25"/>
      <c r="Q24" s="30">
        <v>1800</v>
      </c>
      <c r="S24" s="30">
        <v>1800</v>
      </c>
    </row>
    <row r="25" spans="1:19" ht="12.75" customHeight="1" x14ac:dyDescent="0.2">
      <c r="A25" s="25" t="s">
        <v>29</v>
      </c>
      <c r="B25" s="25" t="s">
        <v>41</v>
      </c>
      <c r="C25" s="25">
        <v>500</v>
      </c>
      <c r="D25" s="25">
        <v>1500</v>
      </c>
      <c r="E25" s="25">
        <v>500</v>
      </c>
      <c r="F25" s="25">
        <v>500</v>
      </c>
      <c r="G25" s="25">
        <v>500</v>
      </c>
      <c r="H25" s="25"/>
      <c r="I25" s="32">
        <v>0</v>
      </c>
      <c r="J25" s="33">
        <v>500</v>
      </c>
      <c r="K25" s="25"/>
      <c r="L25" s="25">
        <f t="shared" si="0"/>
        <v>0</v>
      </c>
      <c r="M25" s="33">
        <v>500</v>
      </c>
      <c r="N25" s="25"/>
      <c r="O25" s="25"/>
      <c r="Q25" s="30">
        <v>800</v>
      </c>
      <c r="S25" s="30">
        <v>800</v>
      </c>
    </row>
    <row r="26" spans="1:19" ht="12.75" customHeight="1" x14ac:dyDescent="0.2">
      <c r="A26" s="25" t="s">
        <v>25</v>
      </c>
      <c r="B26" s="25" t="s">
        <v>42</v>
      </c>
      <c r="C26" s="25">
        <v>1000</v>
      </c>
      <c r="D26" s="25">
        <v>1200</v>
      </c>
      <c r="E26" s="25">
        <v>2500</v>
      </c>
      <c r="F26" s="25">
        <v>2500</v>
      </c>
      <c r="G26" s="25"/>
      <c r="H26" s="25"/>
      <c r="I26" s="32">
        <v>1058.45</v>
      </c>
      <c r="J26" s="33">
        <v>2500</v>
      </c>
      <c r="K26" s="25"/>
      <c r="L26" s="25">
        <f t="shared" si="0"/>
        <v>2500</v>
      </c>
      <c r="M26" s="33">
        <v>2000</v>
      </c>
      <c r="N26" s="25"/>
      <c r="O26" s="25"/>
      <c r="Q26" s="30">
        <v>4000</v>
      </c>
      <c r="S26" s="30">
        <v>4000</v>
      </c>
    </row>
    <row r="27" spans="1:19" s="37" customFormat="1" ht="12.75" customHeight="1" x14ac:dyDescent="0.2">
      <c r="A27" s="34" t="s">
        <v>27</v>
      </c>
      <c r="B27" s="34"/>
      <c r="C27" s="34">
        <f t="shared" ref="C27:J27" si="4">SUM(C23:C26)</f>
        <v>6799</v>
      </c>
      <c r="D27" s="34">
        <f t="shared" si="4"/>
        <v>8158</v>
      </c>
      <c r="E27" s="34">
        <f t="shared" si="4"/>
        <v>8622</v>
      </c>
      <c r="F27" s="34">
        <f t="shared" si="4"/>
        <v>8800</v>
      </c>
      <c r="G27" s="34"/>
      <c r="H27" s="34">
        <f t="shared" si="4"/>
        <v>0</v>
      </c>
      <c r="I27" s="35">
        <f t="shared" si="4"/>
        <v>3958.4300000000003</v>
      </c>
      <c r="J27" s="36">
        <f t="shared" si="4"/>
        <v>8800</v>
      </c>
      <c r="K27" s="34"/>
      <c r="L27" s="34">
        <f t="shared" si="0"/>
        <v>8800</v>
      </c>
      <c r="M27" s="36">
        <f>SUM(M23+M25+M26)</f>
        <v>6500</v>
      </c>
      <c r="N27" s="34">
        <f>SUM(N23:N26)</f>
        <v>0</v>
      </c>
      <c r="O27" s="34">
        <f>SUM(O23:O26)</f>
        <v>0</v>
      </c>
      <c r="Q27" s="37">
        <f>SUM(Q23:Q26)</f>
        <v>11300</v>
      </c>
      <c r="S27" s="37">
        <f>SUM(S23:S26)</f>
        <v>11400</v>
      </c>
    </row>
    <row r="28" spans="1:19" ht="26.25" customHeight="1" x14ac:dyDescent="0.2">
      <c r="A28" s="25" t="s">
        <v>313</v>
      </c>
      <c r="B28" s="25"/>
      <c r="C28" s="25"/>
      <c r="D28" s="25"/>
      <c r="E28" s="25"/>
      <c r="F28" s="25"/>
      <c r="G28" s="25"/>
      <c r="H28" s="25"/>
      <c r="I28" s="32"/>
      <c r="J28" s="33"/>
      <c r="K28" s="25"/>
      <c r="L28" s="25">
        <f t="shared" si="0"/>
        <v>0</v>
      </c>
      <c r="M28" s="33"/>
      <c r="N28" s="25"/>
      <c r="O28" s="25"/>
    </row>
    <row r="29" spans="1:19" ht="14.25" customHeight="1" x14ac:dyDescent="0.2">
      <c r="A29" s="25" t="s">
        <v>314</v>
      </c>
      <c r="B29" s="25" t="s">
        <v>43</v>
      </c>
      <c r="C29" s="25"/>
      <c r="D29" s="25"/>
      <c r="E29" s="25"/>
      <c r="F29" s="25"/>
      <c r="G29" s="25"/>
      <c r="H29" s="25"/>
      <c r="I29" s="32"/>
      <c r="J29" s="33"/>
      <c r="K29" s="25"/>
      <c r="L29" s="25"/>
      <c r="M29" s="33"/>
      <c r="N29" s="25"/>
      <c r="O29" s="25"/>
      <c r="Q29" s="30">
        <v>8000</v>
      </c>
      <c r="S29" s="30">
        <v>6500</v>
      </c>
    </row>
    <row r="30" spans="1:19" s="37" customFormat="1" ht="12.75" customHeight="1" x14ac:dyDescent="0.2">
      <c r="A30" s="34" t="s">
        <v>27</v>
      </c>
      <c r="B30" s="34"/>
      <c r="C30" s="34">
        <v>2307</v>
      </c>
      <c r="D30" s="34">
        <v>2376</v>
      </c>
      <c r="E30" s="34">
        <v>2447</v>
      </c>
      <c r="F30" s="34">
        <v>2447</v>
      </c>
      <c r="G30" s="34"/>
      <c r="H30" s="34" t="e">
        <f>#N/A</f>
        <v>#N/A</v>
      </c>
      <c r="I30" s="35">
        <v>1129.44</v>
      </c>
      <c r="J30" s="36">
        <v>2447</v>
      </c>
      <c r="K30" s="34"/>
      <c r="L30" s="34"/>
      <c r="M30" s="36">
        <v>2521</v>
      </c>
      <c r="N30" s="34" t="e">
        <f>#N/A</f>
        <v>#N/A</v>
      </c>
      <c r="O30" s="34" t="e">
        <f>#N/A</f>
        <v>#N/A</v>
      </c>
      <c r="Q30" s="37">
        <f>SUM(Q29)</f>
        <v>8000</v>
      </c>
      <c r="S30" s="37">
        <f>SUM(S29)</f>
        <v>6500</v>
      </c>
    </row>
    <row r="31" spans="1:19" s="37" customFormat="1" ht="12.75" customHeight="1" x14ac:dyDescent="0.2">
      <c r="A31" s="34"/>
      <c r="B31" s="34"/>
      <c r="C31" s="34"/>
      <c r="D31" s="34"/>
      <c r="E31" s="34"/>
      <c r="F31" s="34"/>
      <c r="G31" s="34"/>
      <c r="H31" s="34"/>
      <c r="I31" s="35"/>
      <c r="J31" s="36"/>
      <c r="K31" s="34"/>
      <c r="L31" s="34"/>
      <c r="M31" s="36"/>
      <c r="N31" s="34"/>
      <c r="O31" s="34"/>
    </row>
    <row r="32" spans="1:19" ht="24.75" customHeight="1" x14ac:dyDescent="0.2">
      <c r="A32" s="25" t="s">
        <v>44</v>
      </c>
      <c r="B32" s="25"/>
      <c r="C32" s="25"/>
      <c r="D32" s="25"/>
      <c r="E32" s="25"/>
      <c r="F32" s="25"/>
      <c r="G32" s="25"/>
      <c r="H32" s="25"/>
      <c r="I32" s="32"/>
      <c r="J32" s="33"/>
      <c r="K32" s="25"/>
      <c r="L32" s="25">
        <f t="shared" si="0"/>
        <v>0</v>
      </c>
      <c r="M32" s="33"/>
      <c r="N32" s="25"/>
      <c r="O32" s="25"/>
    </row>
    <row r="33" spans="1:19" ht="12.75" customHeight="1" x14ac:dyDescent="0.2">
      <c r="A33" s="25" t="s">
        <v>23</v>
      </c>
      <c r="B33" s="25" t="s">
        <v>45</v>
      </c>
      <c r="C33" s="25">
        <v>19803</v>
      </c>
      <c r="D33" s="25">
        <v>20397</v>
      </c>
      <c r="E33" s="25">
        <v>21417</v>
      </c>
      <c r="F33" s="25">
        <v>21417</v>
      </c>
      <c r="G33" s="25">
        <v>21417</v>
      </c>
      <c r="H33" s="25"/>
      <c r="I33" s="32">
        <v>10852.5</v>
      </c>
      <c r="J33" s="33">
        <v>21417</v>
      </c>
      <c r="K33" s="25"/>
      <c r="L33" s="25">
        <f t="shared" si="0"/>
        <v>0</v>
      </c>
      <c r="M33" s="33">
        <v>22060</v>
      </c>
      <c r="N33" s="25"/>
      <c r="O33" s="25"/>
      <c r="Q33" s="30">
        <v>28000</v>
      </c>
      <c r="S33" s="30">
        <v>28840</v>
      </c>
    </row>
    <row r="34" spans="1:19" ht="12.75" customHeight="1" x14ac:dyDescent="0.2">
      <c r="A34" s="25" t="s">
        <v>46</v>
      </c>
      <c r="B34" s="25" t="s">
        <v>281</v>
      </c>
      <c r="C34" s="25">
        <v>7210</v>
      </c>
      <c r="D34" s="25">
        <v>7400</v>
      </c>
      <c r="E34" s="25">
        <v>7622</v>
      </c>
      <c r="F34" s="25">
        <v>7622</v>
      </c>
      <c r="G34" s="25">
        <v>7622</v>
      </c>
      <c r="H34" s="25"/>
      <c r="I34" s="32">
        <v>3811.02</v>
      </c>
      <c r="J34" s="33">
        <v>7622</v>
      </c>
      <c r="K34" s="25"/>
      <c r="L34" s="25">
        <f t="shared" si="0"/>
        <v>0</v>
      </c>
      <c r="M34" s="33">
        <v>7850</v>
      </c>
      <c r="N34" s="25"/>
      <c r="O34" s="25"/>
      <c r="Q34" s="30">
        <v>10000</v>
      </c>
      <c r="S34" s="30">
        <v>10300</v>
      </c>
    </row>
    <row r="35" spans="1:19" ht="12.75" customHeight="1" x14ac:dyDescent="0.2">
      <c r="A35" s="25" t="s">
        <v>47</v>
      </c>
      <c r="B35" s="25" t="s">
        <v>287</v>
      </c>
      <c r="C35" s="25">
        <v>1000</v>
      </c>
      <c r="D35" s="25">
        <v>1000</v>
      </c>
      <c r="E35" s="25">
        <v>1000</v>
      </c>
      <c r="F35" s="25">
        <v>1000</v>
      </c>
      <c r="G35" s="25">
        <v>1000</v>
      </c>
      <c r="H35" s="25"/>
      <c r="I35" s="32">
        <v>0</v>
      </c>
      <c r="J35" s="33">
        <v>1000</v>
      </c>
      <c r="K35" s="25"/>
      <c r="L35" s="25">
        <f t="shared" si="0"/>
        <v>0</v>
      </c>
      <c r="M35" s="33">
        <v>1000</v>
      </c>
      <c r="N35" s="25"/>
      <c r="O35" s="25"/>
      <c r="Q35" s="30">
        <v>0</v>
      </c>
      <c r="S35" s="30">
        <v>0</v>
      </c>
    </row>
    <row r="36" spans="1:19" ht="12.75" customHeight="1" x14ac:dyDescent="0.2">
      <c r="A36" s="25" t="s">
        <v>48</v>
      </c>
      <c r="B36" s="25" t="s">
        <v>288</v>
      </c>
      <c r="C36" s="25">
        <v>200</v>
      </c>
      <c r="D36" s="25">
        <v>300</v>
      </c>
      <c r="E36" s="25">
        <v>300</v>
      </c>
      <c r="F36" s="25">
        <v>300</v>
      </c>
      <c r="G36" s="25">
        <v>300</v>
      </c>
      <c r="H36" s="25"/>
      <c r="I36" s="32">
        <v>48</v>
      </c>
      <c r="J36" s="33">
        <v>300</v>
      </c>
      <c r="K36" s="25"/>
      <c r="L36" s="25">
        <f t="shared" si="0"/>
        <v>0</v>
      </c>
      <c r="M36" s="33">
        <v>500</v>
      </c>
      <c r="N36" s="25"/>
      <c r="O36" s="25"/>
      <c r="Q36" s="30">
        <v>1000</v>
      </c>
      <c r="S36" s="30">
        <v>1000</v>
      </c>
    </row>
    <row r="37" spans="1:19" ht="12.75" customHeight="1" x14ac:dyDescent="0.2">
      <c r="A37" s="25" t="s">
        <v>29</v>
      </c>
      <c r="B37" s="25" t="s">
        <v>296</v>
      </c>
      <c r="C37" s="25"/>
      <c r="D37" s="25"/>
      <c r="E37" s="25"/>
      <c r="F37" s="25"/>
      <c r="G37" s="25"/>
      <c r="H37" s="25"/>
      <c r="I37" s="32"/>
      <c r="J37" s="33"/>
      <c r="K37" s="25"/>
      <c r="L37" s="25"/>
      <c r="M37" s="33"/>
      <c r="N37" s="25"/>
      <c r="O37" s="25"/>
      <c r="Q37" s="30">
        <v>1000</v>
      </c>
      <c r="S37" s="30">
        <v>1000</v>
      </c>
    </row>
    <row r="38" spans="1:19" ht="12.75" customHeight="1" x14ac:dyDescent="0.2">
      <c r="A38" s="25" t="s">
        <v>25</v>
      </c>
      <c r="B38" s="25" t="s">
        <v>49</v>
      </c>
      <c r="C38" s="25">
        <v>1000</v>
      </c>
      <c r="D38" s="25">
        <v>2000</v>
      </c>
      <c r="E38" s="25">
        <v>2000</v>
      </c>
      <c r="F38" s="25">
        <v>2000</v>
      </c>
      <c r="G38" s="25">
        <v>2000</v>
      </c>
      <c r="H38" s="25"/>
      <c r="I38" s="32">
        <v>313.27999999999997</v>
      </c>
      <c r="J38" s="33">
        <v>2000</v>
      </c>
      <c r="K38" s="25"/>
      <c r="L38" s="25">
        <f t="shared" si="0"/>
        <v>0</v>
      </c>
      <c r="M38" s="33">
        <v>2000</v>
      </c>
      <c r="N38" s="25"/>
      <c r="O38" s="25"/>
      <c r="Q38" s="30">
        <v>8000</v>
      </c>
      <c r="S38" s="30">
        <v>5000</v>
      </c>
    </row>
    <row r="39" spans="1:19" s="37" customFormat="1" ht="12.75" customHeight="1" x14ac:dyDescent="0.2">
      <c r="A39" s="34" t="s">
        <v>27</v>
      </c>
      <c r="B39" s="34"/>
      <c r="C39" s="34">
        <f t="shared" ref="C39:J39" si="5">SUM(C33:C38)</f>
        <v>29213</v>
      </c>
      <c r="D39" s="34">
        <f t="shared" si="5"/>
        <v>31097</v>
      </c>
      <c r="E39" s="34">
        <f t="shared" si="5"/>
        <v>32339</v>
      </c>
      <c r="F39" s="34">
        <f t="shared" si="5"/>
        <v>32339</v>
      </c>
      <c r="G39" s="34">
        <f t="shared" si="5"/>
        <v>32339</v>
      </c>
      <c r="H39" s="34">
        <f t="shared" si="5"/>
        <v>0</v>
      </c>
      <c r="I39" s="35">
        <f t="shared" si="5"/>
        <v>15024.800000000001</v>
      </c>
      <c r="J39" s="36">
        <f t="shared" si="5"/>
        <v>32339</v>
      </c>
      <c r="K39" s="34"/>
      <c r="L39" s="34">
        <f t="shared" si="0"/>
        <v>0</v>
      </c>
      <c r="M39" s="36">
        <f>SUM(M33+M34+M35+M36+M38)</f>
        <v>33410</v>
      </c>
      <c r="N39" s="34">
        <f>SUM(N33:N38)</f>
        <v>0</v>
      </c>
      <c r="O39" s="34">
        <f>SUM(O33:O38)</f>
        <v>0</v>
      </c>
      <c r="Q39" s="37">
        <f>SUM(Q33:Q38)</f>
        <v>48000</v>
      </c>
      <c r="S39" s="37">
        <f>SUM(S33:S38)</f>
        <v>46140</v>
      </c>
    </row>
    <row r="40" spans="1:19" ht="19.5" customHeight="1" x14ac:dyDescent="0.2">
      <c r="A40" s="25" t="s">
        <v>50</v>
      </c>
      <c r="B40" s="25"/>
      <c r="C40" s="25"/>
      <c r="D40" s="25"/>
      <c r="E40" s="25"/>
      <c r="F40" s="25"/>
      <c r="G40" s="25"/>
      <c r="H40" s="25"/>
      <c r="I40" s="32"/>
      <c r="J40" s="33"/>
      <c r="K40" s="25"/>
      <c r="L40" s="25">
        <f t="shared" si="0"/>
        <v>0</v>
      </c>
      <c r="M40" s="33"/>
      <c r="N40" s="25"/>
      <c r="O40" s="25"/>
    </row>
    <row r="41" spans="1:19" ht="12.75" customHeight="1" x14ac:dyDescent="0.2">
      <c r="A41" s="25" t="s">
        <v>23</v>
      </c>
      <c r="B41" s="25" t="s">
        <v>51</v>
      </c>
      <c r="C41" s="25">
        <v>25000</v>
      </c>
      <c r="D41" s="25">
        <v>27000</v>
      </c>
      <c r="E41" s="25">
        <v>27810</v>
      </c>
      <c r="F41" s="25">
        <v>32000</v>
      </c>
      <c r="G41" s="25">
        <v>32000</v>
      </c>
      <c r="H41" s="25"/>
      <c r="I41" s="32">
        <v>14769.24</v>
      </c>
      <c r="J41" s="33">
        <v>32000</v>
      </c>
      <c r="K41" s="25"/>
      <c r="L41" s="25">
        <f t="shared" si="0"/>
        <v>0</v>
      </c>
      <c r="M41" s="33">
        <v>33000</v>
      </c>
      <c r="N41" s="25"/>
      <c r="O41" s="25"/>
      <c r="Q41" s="30">
        <v>38700</v>
      </c>
      <c r="S41" s="30">
        <v>39500</v>
      </c>
    </row>
    <row r="42" spans="1:19" ht="12.75" customHeight="1" x14ac:dyDescent="0.2">
      <c r="A42" s="25" t="s">
        <v>52</v>
      </c>
      <c r="B42" s="25" t="s">
        <v>53</v>
      </c>
      <c r="C42" s="25">
        <v>2500</v>
      </c>
      <c r="D42" s="25">
        <v>2500</v>
      </c>
      <c r="E42" s="25">
        <v>2500</v>
      </c>
      <c r="F42" s="25">
        <v>2500</v>
      </c>
      <c r="G42" s="25">
        <v>2500</v>
      </c>
      <c r="H42" s="25"/>
      <c r="I42" s="32">
        <v>605</v>
      </c>
      <c r="J42" s="33">
        <v>3000</v>
      </c>
      <c r="K42" s="25"/>
      <c r="L42" s="25">
        <f t="shared" si="0"/>
        <v>500</v>
      </c>
      <c r="M42" s="33">
        <v>2500</v>
      </c>
      <c r="N42" s="25"/>
      <c r="O42" s="25"/>
      <c r="Q42" s="30">
        <v>3000</v>
      </c>
      <c r="S42" s="30">
        <v>3000</v>
      </c>
    </row>
    <row r="43" spans="1:19" ht="12.75" customHeight="1" x14ac:dyDescent="0.2">
      <c r="A43" s="25" t="s">
        <v>29</v>
      </c>
      <c r="B43" s="25" t="s">
        <v>54</v>
      </c>
      <c r="C43" s="25">
        <v>1000</v>
      </c>
      <c r="D43" s="25">
        <v>1000</v>
      </c>
      <c r="E43" s="25">
        <v>1000</v>
      </c>
      <c r="F43" s="25">
        <v>1000</v>
      </c>
      <c r="G43" s="25">
        <v>1000</v>
      </c>
      <c r="H43" s="25"/>
      <c r="I43" s="32">
        <v>0</v>
      </c>
      <c r="J43" s="33">
        <v>1500</v>
      </c>
      <c r="K43" s="25"/>
      <c r="L43" s="25">
        <f t="shared" si="0"/>
        <v>500</v>
      </c>
      <c r="M43" s="33">
        <v>1000</v>
      </c>
      <c r="N43" s="25"/>
      <c r="O43" s="25"/>
      <c r="Q43" s="30">
        <v>2500</v>
      </c>
      <c r="S43" s="30">
        <v>2500</v>
      </c>
    </row>
    <row r="44" spans="1:19" ht="12.75" customHeight="1" x14ac:dyDescent="0.2">
      <c r="A44" s="25" t="s">
        <v>25</v>
      </c>
      <c r="B44" s="25" t="s">
        <v>55</v>
      </c>
      <c r="C44" s="25">
        <v>2500</v>
      </c>
      <c r="D44" s="25">
        <v>3500</v>
      </c>
      <c r="E44" s="25">
        <v>3500</v>
      </c>
      <c r="F44" s="25">
        <v>3500</v>
      </c>
      <c r="G44" s="25">
        <v>3500</v>
      </c>
      <c r="H44" s="25"/>
      <c r="I44" s="32">
        <v>2835.45</v>
      </c>
      <c r="J44" s="33">
        <v>4000</v>
      </c>
      <c r="K44" s="25"/>
      <c r="L44" s="25">
        <f t="shared" si="0"/>
        <v>500</v>
      </c>
      <c r="M44" s="33">
        <v>5000</v>
      </c>
      <c r="N44" s="25"/>
      <c r="O44" s="25"/>
      <c r="Q44" s="30">
        <v>5000</v>
      </c>
      <c r="S44" s="30">
        <v>5000</v>
      </c>
    </row>
    <row r="45" spans="1:19" ht="12.75" customHeight="1" x14ac:dyDescent="0.2">
      <c r="A45" s="25" t="s">
        <v>56</v>
      </c>
      <c r="B45" s="25" t="s">
        <v>57</v>
      </c>
      <c r="C45" s="25"/>
      <c r="D45" s="25"/>
      <c r="E45" s="25"/>
      <c r="F45" s="25"/>
      <c r="G45" s="25"/>
      <c r="H45" s="25"/>
      <c r="I45" s="32"/>
      <c r="J45" s="33">
        <v>1000</v>
      </c>
      <c r="K45" s="25"/>
      <c r="L45" s="25">
        <f t="shared" si="0"/>
        <v>1000</v>
      </c>
      <c r="M45" s="33">
        <v>0</v>
      </c>
      <c r="N45" s="25"/>
      <c r="O45" s="25"/>
      <c r="Q45" s="30">
        <v>400</v>
      </c>
      <c r="S45" s="30">
        <v>400</v>
      </c>
    </row>
    <row r="46" spans="1:19" s="37" customFormat="1" ht="12.75" customHeight="1" x14ac:dyDescent="0.2">
      <c r="A46" s="34" t="s">
        <v>27</v>
      </c>
      <c r="B46" s="34"/>
      <c r="C46" s="34">
        <f t="shared" ref="C46:I46" si="6">SUM(C41:C44)</f>
        <v>31000</v>
      </c>
      <c r="D46" s="34">
        <f t="shared" si="6"/>
        <v>34000</v>
      </c>
      <c r="E46" s="34">
        <f t="shared" si="6"/>
        <v>34810</v>
      </c>
      <c r="F46" s="34">
        <f t="shared" si="6"/>
        <v>39000</v>
      </c>
      <c r="G46" s="34">
        <f t="shared" si="6"/>
        <v>39000</v>
      </c>
      <c r="H46" s="34">
        <f t="shared" si="6"/>
        <v>0</v>
      </c>
      <c r="I46" s="35">
        <f t="shared" si="6"/>
        <v>18209.689999999999</v>
      </c>
      <c r="J46" s="36">
        <f>SUM(J41:J45)</f>
        <v>41500</v>
      </c>
      <c r="K46" s="34"/>
      <c r="L46" s="34">
        <f t="shared" si="0"/>
        <v>2500</v>
      </c>
      <c r="M46" s="36">
        <f>SUM(M41+M42+M43+M44+M45)</f>
        <v>41500</v>
      </c>
      <c r="N46" s="34">
        <f>SUM(N41:N44)</f>
        <v>0</v>
      </c>
      <c r="O46" s="34">
        <f>SUM(O41:O44)</f>
        <v>0</v>
      </c>
      <c r="Q46" s="37">
        <f>SUM(Q41:Q45)</f>
        <v>49600</v>
      </c>
      <c r="S46" s="37">
        <f>SUM(S41:S45)</f>
        <v>50400</v>
      </c>
    </row>
    <row r="47" spans="1:19" ht="22.5" customHeight="1" x14ac:dyDescent="0.2">
      <c r="A47" s="25" t="s">
        <v>58</v>
      </c>
      <c r="B47" s="25"/>
      <c r="C47" s="25"/>
      <c r="D47" s="25"/>
      <c r="E47" s="25"/>
      <c r="F47" s="25"/>
      <c r="G47" s="25"/>
      <c r="H47" s="25"/>
      <c r="I47" s="32"/>
      <c r="J47" s="33"/>
      <c r="K47" s="25"/>
      <c r="L47" s="25">
        <f t="shared" si="0"/>
        <v>0</v>
      </c>
      <c r="M47" s="33"/>
      <c r="N47" s="25"/>
      <c r="O47" s="25"/>
    </row>
    <row r="48" spans="1:19" ht="14.25" customHeight="1" x14ac:dyDescent="0.2">
      <c r="A48" s="25" t="s">
        <v>315</v>
      </c>
      <c r="B48" s="25" t="s">
        <v>59</v>
      </c>
      <c r="C48" s="25"/>
      <c r="D48" s="25"/>
      <c r="E48" s="25"/>
      <c r="F48" s="25"/>
      <c r="G48" s="25"/>
      <c r="H48" s="25"/>
      <c r="I48" s="32"/>
      <c r="J48" s="33"/>
      <c r="K48" s="25"/>
      <c r="L48" s="25"/>
      <c r="M48" s="33"/>
      <c r="N48" s="25"/>
      <c r="O48" s="25"/>
      <c r="Q48" s="30">
        <v>45000</v>
      </c>
      <c r="S48" s="30">
        <v>45000</v>
      </c>
    </row>
    <row r="49" spans="1:19" s="37" customFormat="1" ht="12.75" customHeight="1" x14ac:dyDescent="0.2">
      <c r="A49" s="34" t="s">
        <v>27</v>
      </c>
      <c r="B49" s="34"/>
      <c r="C49" s="34">
        <v>18000</v>
      </c>
      <c r="D49" s="34">
        <v>20000</v>
      </c>
      <c r="E49" s="34">
        <v>20000</v>
      </c>
      <c r="F49" s="34">
        <v>20000</v>
      </c>
      <c r="G49" s="34">
        <v>20000</v>
      </c>
      <c r="H49" s="34" t="e">
        <f>#N/A</f>
        <v>#N/A</v>
      </c>
      <c r="I49" s="35">
        <v>10800.02</v>
      </c>
      <c r="J49" s="36">
        <v>20000</v>
      </c>
      <c r="K49" s="34"/>
      <c r="L49" s="34">
        <f t="shared" si="0"/>
        <v>0</v>
      </c>
      <c r="M49" s="36">
        <v>20000</v>
      </c>
      <c r="N49" s="34" t="e">
        <f>#N/A</f>
        <v>#N/A</v>
      </c>
      <c r="O49" s="34" t="e">
        <f>#N/A</f>
        <v>#N/A</v>
      </c>
      <c r="Q49" s="37">
        <f>SUM(Q48)</f>
        <v>45000</v>
      </c>
      <c r="S49" s="37">
        <f>SUM(S48)</f>
        <v>45000</v>
      </c>
    </row>
    <row r="50" spans="1:19" ht="24.75" customHeight="1" x14ac:dyDescent="0.2">
      <c r="A50" s="25" t="s">
        <v>60</v>
      </c>
      <c r="B50" s="25"/>
      <c r="C50" s="25"/>
      <c r="D50" s="25"/>
      <c r="E50" s="25"/>
      <c r="F50" s="25"/>
      <c r="G50" s="25"/>
      <c r="H50" s="25"/>
      <c r="I50" s="32"/>
      <c r="J50" s="33"/>
      <c r="K50" s="25"/>
      <c r="L50" s="25">
        <f t="shared" si="0"/>
        <v>0</v>
      </c>
      <c r="M50" s="33"/>
      <c r="N50" s="25"/>
      <c r="O50" s="25"/>
    </row>
    <row r="51" spans="1:19" ht="12.75" customHeight="1" x14ac:dyDescent="0.2">
      <c r="A51" s="25" t="s">
        <v>23</v>
      </c>
      <c r="B51" s="25" t="s">
        <v>61</v>
      </c>
      <c r="C51" s="25">
        <v>17221</v>
      </c>
      <c r="D51" s="25">
        <v>17738</v>
      </c>
      <c r="E51" s="25">
        <v>18270</v>
      </c>
      <c r="F51" s="25">
        <v>20000</v>
      </c>
      <c r="G51" s="25">
        <v>20000</v>
      </c>
      <c r="H51" s="25"/>
      <c r="I51" s="32">
        <v>9230.76</v>
      </c>
      <c r="J51" s="33">
        <v>20000</v>
      </c>
      <c r="K51" s="25"/>
      <c r="L51" s="25">
        <f t="shared" si="0"/>
        <v>0</v>
      </c>
      <c r="M51" s="33">
        <v>20600</v>
      </c>
      <c r="N51" s="25"/>
      <c r="O51" s="25"/>
      <c r="Q51" s="30">
        <v>30000</v>
      </c>
      <c r="S51" s="30">
        <v>33500</v>
      </c>
    </row>
    <row r="52" spans="1:19" ht="12.75" customHeight="1" x14ac:dyDescent="0.2">
      <c r="A52" s="25" t="s">
        <v>62</v>
      </c>
      <c r="B52" s="25" t="s">
        <v>63</v>
      </c>
      <c r="C52" s="25">
        <v>1000</v>
      </c>
      <c r="D52" s="25">
        <v>1000</v>
      </c>
      <c r="E52" s="25">
        <v>1000</v>
      </c>
      <c r="F52" s="25">
        <v>1000</v>
      </c>
      <c r="G52" s="25">
        <v>1000</v>
      </c>
      <c r="H52" s="25"/>
      <c r="I52" s="32">
        <v>328.58</v>
      </c>
      <c r="J52" s="33">
        <v>1500</v>
      </c>
      <c r="K52" s="25"/>
      <c r="L52" s="25">
        <f t="shared" si="0"/>
        <v>500</v>
      </c>
      <c r="M52" s="33">
        <v>1000</v>
      </c>
      <c r="N52" s="25"/>
      <c r="O52" s="25"/>
      <c r="Q52" s="30">
        <v>1000</v>
      </c>
      <c r="S52" s="30">
        <v>1000</v>
      </c>
    </row>
    <row r="53" spans="1:19" ht="12.75" customHeight="1" x14ac:dyDescent="0.2">
      <c r="A53" s="25" t="s">
        <v>25</v>
      </c>
      <c r="B53" s="25" t="s">
        <v>64</v>
      </c>
      <c r="C53" s="25">
        <v>225</v>
      </c>
      <c r="D53" s="25">
        <v>500</v>
      </c>
      <c r="E53" s="25">
        <v>1000</v>
      </c>
      <c r="F53" s="25">
        <v>1000</v>
      </c>
      <c r="G53" s="25">
        <v>1000</v>
      </c>
      <c r="H53" s="25"/>
      <c r="I53" s="32">
        <v>589.5</v>
      </c>
      <c r="J53" s="33">
        <v>2000</v>
      </c>
      <c r="K53" s="25"/>
      <c r="L53" s="25">
        <f t="shared" si="0"/>
        <v>1000</v>
      </c>
      <c r="M53" s="33">
        <v>1000</v>
      </c>
      <c r="N53" s="25"/>
      <c r="O53" s="25"/>
      <c r="Q53" s="30">
        <v>500</v>
      </c>
      <c r="S53" s="30">
        <v>500</v>
      </c>
    </row>
    <row r="54" spans="1:19" s="37" customFormat="1" ht="12.75" customHeight="1" x14ac:dyDescent="0.2">
      <c r="A54" s="34" t="s">
        <v>27</v>
      </c>
      <c r="B54" s="34"/>
      <c r="C54" s="34">
        <f t="shared" ref="C54:I54" si="7">SUM(C51:C53)</f>
        <v>18446</v>
      </c>
      <c r="D54" s="34">
        <f t="shared" si="7"/>
        <v>19238</v>
      </c>
      <c r="E54" s="34">
        <f t="shared" si="7"/>
        <v>20270</v>
      </c>
      <c r="F54" s="34">
        <f t="shared" si="7"/>
        <v>22000</v>
      </c>
      <c r="G54" s="34">
        <f t="shared" si="7"/>
        <v>22000</v>
      </c>
      <c r="H54" s="34">
        <f t="shared" si="7"/>
        <v>0</v>
      </c>
      <c r="I54" s="35">
        <f t="shared" si="7"/>
        <v>10148.84</v>
      </c>
      <c r="J54" s="36">
        <f>SUM(J51:J53)</f>
        <v>23500</v>
      </c>
      <c r="K54" s="34"/>
      <c r="L54" s="34">
        <f t="shared" si="0"/>
        <v>1500</v>
      </c>
      <c r="M54" s="36">
        <f>SUM(M50+M51+M52+M53)</f>
        <v>22600</v>
      </c>
      <c r="N54" s="34">
        <f>SUM(N51:N53)</f>
        <v>0</v>
      </c>
      <c r="O54" s="34">
        <f>SUM(O51:O53)</f>
        <v>0</v>
      </c>
      <c r="Q54" s="37">
        <f>SUM(Q51:Q53)</f>
        <v>31500</v>
      </c>
      <c r="S54" s="37">
        <f>SUM(S51:S53)</f>
        <v>35000</v>
      </c>
    </row>
    <row r="55" spans="1:19" ht="20.25" customHeight="1" x14ac:dyDescent="0.2">
      <c r="A55" s="25" t="s">
        <v>65</v>
      </c>
      <c r="B55" s="25"/>
      <c r="C55" s="25"/>
      <c r="D55" s="25"/>
      <c r="E55" s="25"/>
      <c r="F55" s="25"/>
      <c r="G55" s="25"/>
      <c r="H55" s="25"/>
      <c r="I55" s="32"/>
      <c r="J55" s="33"/>
      <c r="K55" s="25"/>
      <c r="L55" s="25">
        <f t="shared" si="0"/>
        <v>0</v>
      </c>
      <c r="M55" s="33"/>
      <c r="N55" s="25"/>
      <c r="O55" s="25"/>
    </row>
    <row r="56" spans="1:19" ht="12.75" customHeight="1" x14ac:dyDescent="0.2">
      <c r="A56" s="25" t="s">
        <v>316</v>
      </c>
      <c r="B56" s="25" t="s">
        <v>66</v>
      </c>
      <c r="C56" s="25"/>
      <c r="D56" s="25"/>
      <c r="E56" s="25"/>
      <c r="F56" s="25"/>
      <c r="G56" s="25"/>
      <c r="H56" s="25"/>
      <c r="I56" s="32"/>
      <c r="J56" s="33"/>
      <c r="K56" s="25"/>
      <c r="L56" s="25"/>
      <c r="M56" s="33"/>
      <c r="N56" s="25"/>
      <c r="O56" s="25"/>
      <c r="Q56" s="30">
        <v>1200</v>
      </c>
      <c r="S56" s="30">
        <v>1200</v>
      </c>
    </row>
    <row r="57" spans="1:19" s="37" customFormat="1" x14ac:dyDescent="0.2">
      <c r="A57" s="34" t="s">
        <v>27</v>
      </c>
      <c r="B57" s="34"/>
      <c r="C57" s="34">
        <v>1000</v>
      </c>
      <c r="D57" s="34">
        <v>3000</v>
      </c>
      <c r="E57" s="34">
        <v>3000</v>
      </c>
      <c r="F57" s="34">
        <v>3000</v>
      </c>
      <c r="G57" s="34">
        <v>3000</v>
      </c>
      <c r="H57" s="34" t="e">
        <f>#N/A</f>
        <v>#N/A</v>
      </c>
      <c r="I57" s="35">
        <v>0</v>
      </c>
      <c r="J57" s="36">
        <v>4000</v>
      </c>
      <c r="K57" s="34"/>
      <c r="L57" s="34">
        <f t="shared" si="0"/>
        <v>1000</v>
      </c>
      <c r="M57" s="36">
        <v>3000</v>
      </c>
      <c r="N57" s="34" t="e">
        <f>#N/A</f>
        <v>#N/A</v>
      </c>
      <c r="O57" s="34" t="e">
        <f>#N/A</f>
        <v>#N/A</v>
      </c>
      <c r="Q57" s="37">
        <f>SUM(Q56)</f>
        <v>1200</v>
      </c>
      <c r="S57" s="37">
        <f>SUM(S56)</f>
        <v>1200</v>
      </c>
    </row>
    <row r="58" spans="1:19" ht="21.75" customHeight="1" x14ac:dyDescent="0.2">
      <c r="A58" s="25" t="s">
        <v>67</v>
      </c>
      <c r="B58" s="25"/>
      <c r="C58" s="25"/>
      <c r="D58" s="25"/>
      <c r="E58" s="25"/>
      <c r="F58" s="25"/>
      <c r="G58" s="25"/>
      <c r="H58" s="25"/>
      <c r="I58" s="32"/>
      <c r="J58" s="33"/>
      <c r="K58" s="25"/>
      <c r="L58" s="25">
        <f t="shared" si="0"/>
        <v>0</v>
      </c>
      <c r="M58" s="33"/>
      <c r="N58" s="25"/>
      <c r="O58" s="25"/>
    </row>
    <row r="59" spans="1:19" ht="12.75" customHeight="1" x14ac:dyDescent="0.2">
      <c r="A59" s="25" t="s">
        <v>317</v>
      </c>
      <c r="B59" s="25" t="s">
        <v>68</v>
      </c>
      <c r="C59" s="25"/>
      <c r="D59" s="25"/>
      <c r="E59" s="25"/>
      <c r="F59" s="25"/>
      <c r="G59" s="25"/>
      <c r="H59" s="25"/>
      <c r="I59" s="32"/>
      <c r="J59" s="33"/>
      <c r="K59" s="25"/>
      <c r="L59" s="25"/>
      <c r="M59" s="33"/>
      <c r="N59" s="25"/>
      <c r="O59" s="25"/>
      <c r="Q59" s="30">
        <v>0</v>
      </c>
      <c r="S59" s="30">
        <v>0</v>
      </c>
    </row>
    <row r="60" spans="1:19" s="37" customFormat="1" ht="12.75" customHeight="1" x14ac:dyDescent="0.2">
      <c r="A60" s="34" t="s">
        <v>27</v>
      </c>
      <c r="B60" s="34"/>
      <c r="C60" s="34">
        <v>2581</v>
      </c>
      <c r="D60" s="34">
        <v>3600</v>
      </c>
      <c r="E60" s="34">
        <v>3600</v>
      </c>
      <c r="F60" s="34">
        <v>1000</v>
      </c>
      <c r="G60" s="34">
        <v>1000</v>
      </c>
      <c r="H60" s="34" t="e">
        <f>#N/A</f>
        <v>#N/A</v>
      </c>
      <c r="I60" s="35">
        <v>0</v>
      </c>
      <c r="J60" s="36">
        <v>1000</v>
      </c>
      <c r="K60" s="34"/>
      <c r="L60" s="34">
        <f t="shared" si="0"/>
        <v>0</v>
      </c>
      <c r="M60" s="36">
        <v>1000</v>
      </c>
      <c r="N60" s="34" t="e">
        <f>#N/A</f>
        <v>#N/A</v>
      </c>
      <c r="O60" s="34" t="e">
        <f>#N/A</f>
        <v>#N/A</v>
      </c>
      <c r="Q60" s="37">
        <f>SUM(Q59)</f>
        <v>0</v>
      </c>
      <c r="S60" s="37">
        <f>SUM(S59)</f>
        <v>0</v>
      </c>
    </row>
    <row r="61" spans="1:19" ht="23.25" customHeight="1" x14ac:dyDescent="0.2">
      <c r="A61" s="25" t="s">
        <v>69</v>
      </c>
      <c r="B61" s="25"/>
      <c r="C61" s="25"/>
      <c r="D61" s="25"/>
      <c r="E61" s="25"/>
      <c r="F61" s="25"/>
      <c r="G61" s="25"/>
      <c r="H61" s="25"/>
      <c r="I61" s="32"/>
      <c r="J61" s="33"/>
      <c r="K61" s="25"/>
      <c r="L61" s="25">
        <f t="shared" si="0"/>
        <v>0</v>
      </c>
      <c r="M61" s="33"/>
      <c r="N61" s="25"/>
      <c r="O61" s="25"/>
    </row>
    <row r="62" spans="1:19" ht="12.75" customHeight="1" x14ac:dyDescent="0.2">
      <c r="A62" s="25" t="s">
        <v>23</v>
      </c>
      <c r="B62" s="25" t="s">
        <v>303</v>
      </c>
      <c r="C62" s="25">
        <v>1299</v>
      </c>
      <c r="D62" s="25">
        <v>1338</v>
      </c>
      <c r="E62" s="25">
        <v>1378</v>
      </c>
      <c r="F62" s="25">
        <v>1378</v>
      </c>
      <c r="G62" s="25">
        <v>1378</v>
      </c>
      <c r="H62" s="25"/>
      <c r="I62" s="32">
        <v>636</v>
      </c>
      <c r="J62" s="33">
        <v>1378</v>
      </c>
      <c r="K62" s="25"/>
      <c r="L62" s="25">
        <f t="shared" si="0"/>
        <v>0</v>
      </c>
      <c r="M62" s="33">
        <v>1419</v>
      </c>
      <c r="N62" s="25"/>
      <c r="O62" s="25"/>
      <c r="Q62" s="30">
        <v>1550</v>
      </c>
      <c r="S62" s="30">
        <v>1550</v>
      </c>
    </row>
    <row r="63" spans="1:19" ht="12.75" customHeight="1" x14ac:dyDescent="0.2">
      <c r="A63" s="25" t="s">
        <v>29</v>
      </c>
      <c r="B63" s="25" t="s">
        <v>304</v>
      </c>
      <c r="C63" s="25"/>
      <c r="D63" s="25">
        <v>4000</v>
      </c>
      <c r="E63" s="25">
        <v>4000</v>
      </c>
      <c r="F63" s="25">
        <v>4000</v>
      </c>
      <c r="G63" s="25">
        <v>4000</v>
      </c>
      <c r="H63" s="25"/>
      <c r="I63" s="32">
        <v>0</v>
      </c>
      <c r="J63" s="33">
        <v>4000</v>
      </c>
      <c r="K63" s="25"/>
      <c r="L63" s="25">
        <f t="shared" si="0"/>
        <v>0</v>
      </c>
      <c r="M63" s="33">
        <v>0</v>
      </c>
      <c r="N63" s="25"/>
      <c r="O63" s="25"/>
      <c r="Q63" s="30">
        <v>0</v>
      </c>
      <c r="S63" s="30">
        <v>0</v>
      </c>
    </row>
    <row r="64" spans="1:19" ht="12.75" customHeight="1" x14ac:dyDescent="0.2">
      <c r="A64" s="25" t="s">
        <v>25</v>
      </c>
      <c r="B64" s="25" t="s">
        <v>305</v>
      </c>
      <c r="C64" s="25"/>
      <c r="D64" s="25">
        <v>500</v>
      </c>
      <c r="E64" s="25">
        <v>500</v>
      </c>
      <c r="F64" s="25">
        <v>500</v>
      </c>
      <c r="G64" s="25">
        <v>500</v>
      </c>
      <c r="H64" s="25"/>
      <c r="I64" s="32">
        <v>0</v>
      </c>
      <c r="J64" s="33">
        <v>500</v>
      </c>
      <c r="K64" s="25"/>
      <c r="L64" s="25">
        <f t="shared" si="0"/>
        <v>0</v>
      </c>
      <c r="M64" s="33">
        <v>500</v>
      </c>
      <c r="N64" s="25"/>
      <c r="O64" s="25"/>
      <c r="Q64" s="30">
        <v>100</v>
      </c>
      <c r="S64" s="30">
        <v>100</v>
      </c>
    </row>
    <row r="65" spans="1:230" s="37" customFormat="1" ht="12.75" customHeight="1" x14ac:dyDescent="0.2">
      <c r="A65" s="34" t="s">
        <v>27</v>
      </c>
      <c r="B65" s="34"/>
      <c r="C65" s="34">
        <f t="shared" ref="C65:J65" si="8">SUM(C62:C64)</f>
        <v>1299</v>
      </c>
      <c r="D65" s="34">
        <f t="shared" si="8"/>
        <v>5838</v>
      </c>
      <c r="E65" s="34">
        <f t="shared" si="8"/>
        <v>5878</v>
      </c>
      <c r="F65" s="34">
        <f t="shared" si="8"/>
        <v>5878</v>
      </c>
      <c r="G65" s="34">
        <f t="shared" si="8"/>
        <v>5878</v>
      </c>
      <c r="H65" s="34">
        <f t="shared" si="8"/>
        <v>0</v>
      </c>
      <c r="I65" s="35">
        <f t="shared" si="8"/>
        <v>636</v>
      </c>
      <c r="J65" s="36">
        <f t="shared" si="8"/>
        <v>5878</v>
      </c>
      <c r="K65" s="34"/>
      <c r="L65" s="34">
        <f t="shared" si="0"/>
        <v>0</v>
      </c>
      <c r="M65" s="36">
        <f>SUM(M62+M63+M64)</f>
        <v>1919</v>
      </c>
      <c r="N65" s="34">
        <f>SUM(N62:N64)</f>
        <v>0</v>
      </c>
      <c r="O65" s="34">
        <f>SUM(O62:O64)</f>
        <v>0</v>
      </c>
      <c r="Q65" s="37">
        <f>SUM(Q62:Q64)</f>
        <v>1650</v>
      </c>
      <c r="S65" s="37">
        <f>SUM(S62:S64)</f>
        <v>1650</v>
      </c>
    </row>
    <row r="66" spans="1:230" ht="26.25" customHeight="1" x14ac:dyDescent="0.2">
      <c r="A66" s="25" t="s">
        <v>70</v>
      </c>
      <c r="B66" s="25"/>
      <c r="C66" s="25"/>
      <c r="D66" s="25"/>
      <c r="E66" s="25"/>
      <c r="F66" s="25"/>
      <c r="G66" s="25"/>
      <c r="H66" s="25"/>
      <c r="I66" s="32"/>
      <c r="J66" s="33"/>
      <c r="K66" s="25"/>
      <c r="L66" s="25">
        <f t="shared" si="0"/>
        <v>0</v>
      </c>
      <c r="M66" s="33"/>
      <c r="N66" s="25"/>
      <c r="O66" s="25"/>
    </row>
    <row r="67" spans="1:230" ht="12.75" customHeight="1" x14ac:dyDescent="0.2">
      <c r="A67" s="25" t="s">
        <v>23</v>
      </c>
      <c r="B67" s="25" t="s">
        <v>71</v>
      </c>
      <c r="C67" s="25">
        <v>510</v>
      </c>
      <c r="D67" s="25">
        <v>600</v>
      </c>
      <c r="E67" s="25">
        <v>600</v>
      </c>
      <c r="F67" s="25">
        <v>600</v>
      </c>
      <c r="G67" s="25">
        <v>600</v>
      </c>
      <c r="H67" s="25"/>
      <c r="I67" s="32">
        <v>0</v>
      </c>
      <c r="J67" s="33">
        <v>2400</v>
      </c>
      <c r="K67" s="25"/>
      <c r="L67" s="25">
        <f t="shared" si="0"/>
        <v>1800</v>
      </c>
      <c r="M67" s="33">
        <v>7000</v>
      </c>
      <c r="N67" s="25"/>
      <c r="O67" s="25"/>
      <c r="Q67" s="30">
        <v>750</v>
      </c>
      <c r="S67" s="30">
        <v>750</v>
      </c>
    </row>
    <row r="68" spans="1:230" ht="12.75" customHeight="1" x14ac:dyDescent="0.2">
      <c r="A68" s="25" t="s">
        <v>29</v>
      </c>
      <c r="B68" s="25" t="s">
        <v>72</v>
      </c>
      <c r="C68" s="25">
        <v>1000</v>
      </c>
      <c r="D68" s="25">
        <v>1000</v>
      </c>
      <c r="E68" s="25">
        <v>1000</v>
      </c>
      <c r="F68" s="25">
        <v>1000</v>
      </c>
      <c r="G68" s="25">
        <v>1000</v>
      </c>
      <c r="H68" s="25"/>
      <c r="I68" s="32">
        <v>0</v>
      </c>
      <c r="J68" s="33">
        <v>1000</v>
      </c>
      <c r="K68" s="25"/>
      <c r="L68" s="25">
        <f t="shared" si="0"/>
        <v>0</v>
      </c>
      <c r="M68" s="33">
        <v>500</v>
      </c>
      <c r="N68" s="25"/>
      <c r="O68" s="25"/>
      <c r="Q68" s="30">
        <v>9000</v>
      </c>
      <c r="S68" s="30">
        <v>7000</v>
      </c>
    </row>
    <row r="69" spans="1:230" ht="12.75" customHeight="1" x14ac:dyDescent="0.2">
      <c r="A69" s="25" t="s">
        <v>25</v>
      </c>
      <c r="B69" s="25" t="s">
        <v>73</v>
      </c>
      <c r="C69" s="25">
        <v>17500</v>
      </c>
      <c r="D69" s="25">
        <v>24500</v>
      </c>
      <c r="E69" s="25">
        <v>26500</v>
      </c>
      <c r="F69" s="25">
        <v>26500</v>
      </c>
      <c r="G69" s="25">
        <v>26500</v>
      </c>
      <c r="H69" s="25"/>
      <c r="I69" s="32">
        <v>8078.38</v>
      </c>
      <c r="J69" s="33">
        <v>30000</v>
      </c>
      <c r="K69" s="25"/>
      <c r="L69" s="25">
        <f t="shared" si="0"/>
        <v>3500</v>
      </c>
      <c r="M69" s="33">
        <v>15000</v>
      </c>
      <c r="N69" s="25"/>
      <c r="O69" s="25"/>
      <c r="Q69" s="30">
        <v>25000</v>
      </c>
      <c r="S69" s="30">
        <v>27000</v>
      </c>
    </row>
    <row r="70" spans="1:230" ht="12.75" hidden="1" customHeight="1" x14ac:dyDescent="0.2">
      <c r="A70" s="25" t="s">
        <v>74</v>
      </c>
      <c r="B70" s="25" t="s">
        <v>75</v>
      </c>
      <c r="C70" s="25"/>
      <c r="D70" s="25"/>
      <c r="E70" s="25"/>
      <c r="F70" s="25"/>
      <c r="G70" s="25"/>
      <c r="H70" s="25"/>
      <c r="I70" s="32"/>
      <c r="J70" s="33">
        <v>50000</v>
      </c>
      <c r="K70" s="25"/>
      <c r="L70" s="25">
        <f t="shared" si="0"/>
        <v>50000</v>
      </c>
      <c r="M70" s="33"/>
      <c r="N70" s="25"/>
      <c r="O70" s="25"/>
    </row>
    <row r="71" spans="1:230" s="37" customFormat="1" ht="12.75" customHeight="1" x14ac:dyDescent="0.2">
      <c r="A71" s="34" t="s">
        <v>27</v>
      </c>
      <c r="B71" s="34"/>
      <c r="C71" s="34">
        <f t="shared" ref="C71:I71" si="9">SUM(C67:C69)</f>
        <v>19010</v>
      </c>
      <c r="D71" s="34">
        <f t="shared" si="9"/>
        <v>26100</v>
      </c>
      <c r="E71" s="34">
        <f t="shared" si="9"/>
        <v>28100</v>
      </c>
      <c r="F71" s="34">
        <f t="shared" si="9"/>
        <v>28100</v>
      </c>
      <c r="G71" s="34">
        <f t="shared" si="9"/>
        <v>28100</v>
      </c>
      <c r="H71" s="34">
        <f t="shared" si="9"/>
        <v>0</v>
      </c>
      <c r="I71" s="35">
        <f t="shared" si="9"/>
        <v>8078.38</v>
      </c>
      <c r="J71" s="36">
        <f>SUM(J67:J69)</f>
        <v>33400</v>
      </c>
      <c r="K71" s="34"/>
      <c r="L71" s="34">
        <f>J71-G71</f>
        <v>5300</v>
      </c>
      <c r="M71" s="36">
        <f>SUM(M67+M68+M69)</f>
        <v>22500</v>
      </c>
      <c r="N71" s="34">
        <f>SUM(N67:N69)</f>
        <v>0</v>
      </c>
      <c r="O71" s="34">
        <f>SUM(O67:O69)</f>
        <v>0</v>
      </c>
      <c r="Q71" s="37">
        <f>SUM(Q67:Q70)</f>
        <v>34750</v>
      </c>
      <c r="S71" s="37">
        <f>SUM(S67:S70)</f>
        <v>34750</v>
      </c>
    </row>
    <row r="72" spans="1:230" ht="25.5" customHeight="1" x14ac:dyDescent="0.2">
      <c r="A72" s="25" t="s">
        <v>76</v>
      </c>
      <c r="B72" s="25"/>
      <c r="C72" s="25"/>
      <c r="D72" s="25"/>
      <c r="E72" s="25"/>
      <c r="F72" s="25"/>
      <c r="G72" s="25"/>
      <c r="H72" s="25"/>
      <c r="I72" s="32"/>
      <c r="J72" s="33"/>
      <c r="K72" s="25"/>
      <c r="L72" s="25">
        <f t="shared" si="0"/>
        <v>0</v>
      </c>
      <c r="M72" s="33"/>
      <c r="N72" s="25"/>
      <c r="O72" s="25"/>
    </row>
    <row r="73" spans="1:230" ht="12.75" customHeight="1" x14ac:dyDescent="0.2">
      <c r="A73" s="25" t="s">
        <v>318</v>
      </c>
      <c r="B73" s="25" t="s">
        <v>77</v>
      </c>
      <c r="C73" s="25"/>
      <c r="D73" s="25"/>
      <c r="E73" s="25"/>
      <c r="F73" s="25"/>
      <c r="G73" s="25"/>
      <c r="H73" s="25"/>
      <c r="I73" s="32"/>
      <c r="J73" s="33"/>
      <c r="K73" s="25"/>
      <c r="L73" s="25"/>
      <c r="M73" s="33"/>
      <c r="N73" s="25"/>
      <c r="O73" s="25"/>
      <c r="Q73" s="30">
        <v>15000</v>
      </c>
      <c r="S73" s="30">
        <v>10000</v>
      </c>
    </row>
    <row r="74" spans="1:230" s="37" customFormat="1" ht="12.75" customHeight="1" x14ac:dyDescent="0.2">
      <c r="A74" s="34" t="s">
        <v>27</v>
      </c>
      <c r="B74" s="34"/>
      <c r="C74" s="34">
        <v>5000</v>
      </c>
      <c r="D74" s="34">
        <v>12000</v>
      </c>
      <c r="E74" s="34">
        <v>12000</v>
      </c>
      <c r="F74" s="34">
        <v>12000</v>
      </c>
      <c r="G74" s="34">
        <v>12000</v>
      </c>
      <c r="H74" s="34" t="e">
        <f>#N/A</f>
        <v>#N/A</v>
      </c>
      <c r="I74" s="35">
        <v>2710.75</v>
      </c>
      <c r="J74" s="36">
        <v>12000</v>
      </c>
      <c r="K74" s="34"/>
      <c r="L74" s="34">
        <f t="shared" si="0"/>
        <v>0</v>
      </c>
      <c r="M74" s="36">
        <v>10000</v>
      </c>
      <c r="N74" s="34" t="e">
        <f>#N/A</f>
        <v>#N/A</v>
      </c>
      <c r="O74" s="34" t="e">
        <f>#N/A</f>
        <v>#N/A</v>
      </c>
      <c r="Q74" s="37">
        <f>SUM(Q73)</f>
        <v>15000</v>
      </c>
      <c r="S74" s="37">
        <f>SUM(S73)</f>
        <v>10000</v>
      </c>
    </row>
    <row r="75" spans="1:230" ht="25.5" customHeight="1" x14ac:dyDescent="0.2">
      <c r="A75" s="25" t="s">
        <v>78</v>
      </c>
      <c r="B75" s="25"/>
      <c r="C75" s="25"/>
      <c r="D75" s="25"/>
      <c r="E75" s="25"/>
      <c r="F75" s="25"/>
      <c r="G75" s="25"/>
      <c r="H75" s="25"/>
      <c r="I75" s="32"/>
      <c r="J75" s="33"/>
      <c r="K75" s="25"/>
      <c r="L75" s="25">
        <f t="shared" ref="L75:L148" si="10">J75-G75</f>
        <v>0</v>
      </c>
      <c r="M75" s="33"/>
      <c r="N75" s="25"/>
      <c r="O75" s="25"/>
    </row>
    <row r="76" spans="1:230" ht="12.75" customHeight="1" x14ac:dyDescent="0.2">
      <c r="A76" s="25" t="s">
        <v>319</v>
      </c>
      <c r="B76" s="25" t="s">
        <v>79</v>
      </c>
      <c r="C76" s="25"/>
      <c r="D76" s="25"/>
      <c r="E76" s="25"/>
      <c r="F76" s="25"/>
      <c r="G76" s="25"/>
      <c r="H76" s="25"/>
      <c r="I76" s="32"/>
      <c r="J76" s="33"/>
      <c r="K76" s="25"/>
      <c r="L76" s="25"/>
      <c r="M76" s="33"/>
      <c r="N76" s="25"/>
      <c r="O76" s="25"/>
      <c r="Q76" s="30">
        <v>12000</v>
      </c>
      <c r="S76" s="30">
        <v>10000</v>
      </c>
    </row>
    <row r="77" spans="1:230" s="37" customFormat="1" ht="12.75" customHeight="1" x14ac:dyDescent="0.2">
      <c r="A77" s="34" t="s">
        <v>27</v>
      </c>
      <c r="B77" s="34"/>
      <c r="C77" s="34">
        <v>7000</v>
      </c>
      <c r="D77" s="34">
        <v>9000</v>
      </c>
      <c r="E77" s="34">
        <v>11000</v>
      </c>
      <c r="F77" s="34">
        <v>11000</v>
      </c>
      <c r="G77" s="34">
        <v>11000</v>
      </c>
      <c r="H77" s="34" t="e">
        <f>#N/A</f>
        <v>#N/A</v>
      </c>
      <c r="I77" s="35">
        <v>6044.29</v>
      </c>
      <c r="J77" s="36">
        <v>13000</v>
      </c>
      <c r="K77" s="34"/>
      <c r="L77" s="34">
        <f t="shared" si="10"/>
        <v>2000</v>
      </c>
      <c r="M77" s="36">
        <v>13000</v>
      </c>
      <c r="N77" s="34" t="e">
        <f>#N/A</f>
        <v>#N/A</v>
      </c>
      <c r="O77" s="34" t="e">
        <f>#N/A</f>
        <v>#N/A</v>
      </c>
      <c r="Q77" s="37">
        <f>SUM(Q76)</f>
        <v>12000</v>
      </c>
      <c r="S77" s="37">
        <f>SUM(S76)</f>
        <v>10000</v>
      </c>
      <c r="HV77" s="36"/>
    </row>
    <row r="78" spans="1:230" ht="25.5" customHeight="1" x14ac:dyDescent="0.2">
      <c r="A78" s="145" t="s">
        <v>80</v>
      </c>
      <c r="B78" s="25"/>
      <c r="C78" s="25"/>
      <c r="D78" s="25"/>
      <c r="E78" s="25"/>
      <c r="F78" s="25"/>
      <c r="G78" s="25"/>
      <c r="H78" s="25"/>
      <c r="I78" s="32"/>
      <c r="J78" s="33"/>
      <c r="K78" s="25"/>
      <c r="L78" s="25">
        <f t="shared" si="10"/>
        <v>0</v>
      </c>
      <c r="M78" s="33"/>
      <c r="N78" s="25"/>
      <c r="O78" s="25"/>
    </row>
    <row r="79" spans="1:230" ht="12.75" customHeight="1" x14ac:dyDescent="0.2">
      <c r="A79" s="145" t="s">
        <v>320</v>
      </c>
      <c r="B79" s="25" t="s">
        <v>81</v>
      </c>
      <c r="C79" s="25"/>
      <c r="D79" s="25"/>
      <c r="E79" s="25"/>
      <c r="F79" s="25"/>
      <c r="G79" s="25"/>
      <c r="H79" s="25"/>
      <c r="I79" s="32"/>
      <c r="J79" s="33"/>
      <c r="K79" s="25"/>
      <c r="L79" s="25"/>
      <c r="M79" s="33"/>
      <c r="N79" s="25"/>
      <c r="O79" s="25"/>
      <c r="Q79" s="30">
        <v>0</v>
      </c>
      <c r="S79" s="30">
        <v>20000</v>
      </c>
    </row>
    <row r="80" spans="1:230" s="37" customFormat="1" ht="12.75" customHeight="1" x14ac:dyDescent="0.2">
      <c r="A80" s="34" t="s">
        <v>27</v>
      </c>
      <c r="B80" s="34"/>
      <c r="C80" s="34">
        <v>1000</v>
      </c>
      <c r="D80" s="34">
        <v>2000</v>
      </c>
      <c r="E80" s="34">
        <v>2000</v>
      </c>
      <c r="F80" s="34">
        <v>2000</v>
      </c>
      <c r="G80" s="34">
        <v>2000</v>
      </c>
      <c r="H80" s="34">
        <v>2001</v>
      </c>
      <c r="I80" s="34"/>
      <c r="J80" s="36">
        <v>2000</v>
      </c>
      <c r="K80" s="34"/>
      <c r="L80" s="34">
        <f t="shared" si="10"/>
        <v>0</v>
      </c>
      <c r="M80" s="36">
        <v>1000</v>
      </c>
      <c r="N80" s="34" t="e">
        <f>#N/A</f>
        <v>#N/A</v>
      </c>
      <c r="O80" s="34" t="e">
        <f>#N/A</f>
        <v>#N/A</v>
      </c>
      <c r="Q80" s="37">
        <f>SUM(Q79)</f>
        <v>0</v>
      </c>
      <c r="S80" s="37">
        <f>SUM(S79)</f>
        <v>20000</v>
      </c>
    </row>
    <row r="81" spans="1:19" ht="26.25" customHeight="1" x14ac:dyDescent="0.2">
      <c r="A81" s="25" t="s">
        <v>82</v>
      </c>
      <c r="B81" s="25"/>
      <c r="C81" s="25"/>
      <c r="D81" s="25"/>
      <c r="E81" s="25"/>
      <c r="F81" s="25"/>
      <c r="G81" s="25"/>
      <c r="H81" s="25"/>
      <c r="I81" s="32"/>
      <c r="J81" s="33"/>
      <c r="K81" s="25"/>
      <c r="L81" s="25">
        <f t="shared" si="10"/>
        <v>0</v>
      </c>
      <c r="M81" s="33"/>
      <c r="N81" s="25"/>
      <c r="O81" s="25"/>
    </row>
    <row r="82" spans="1:19" ht="12.75" customHeight="1" x14ac:dyDescent="0.2">
      <c r="A82" s="25" t="s">
        <v>83</v>
      </c>
      <c r="B82" s="25" t="s">
        <v>289</v>
      </c>
      <c r="C82" s="25">
        <v>13850</v>
      </c>
      <c r="D82" s="25">
        <v>15235</v>
      </c>
      <c r="E82" s="25">
        <v>15235</v>
      </c>
      <c r="F82" s="25">
        <v>15235</v>
      </c>
      <c r="G82" s="25">
        <v>15235</v>
      </c>
      <c r="H82" s="25"/>
      <c r="I82" s="32">
        <v>11624.4</v>
      </c>
      <c r="J82" s="33">
        <v>15235</v>
      </c>
      <c r="K82" s="25"/>
      <c r="L82" s="25">
        <f t="shared" si="10"/>
        <v>0</v>
      </c>
      <c r="M82" s="33">
        <v>15235</v>
      </c>
      <c r="N82" s="25"/>
      <c r="O82" s="25"/>
      <c r="Q82" s="30">
        <v>22000</v>
      </c>
      <c r="S82" s="30">
        <v>25000</v>
      </c>
    </row>
    <row r="83" spans="1:19" ht="12.75" customHeight="1" x14ac:dyDescent="0.2">
      <c r="A83" s="25" t="s">
        <v>84</v>
      </c>
      <c r="B83" s="25" t="s">
        <v>290</v>
      </c>
      <c r="C83" s="25">
        <v>1200</v>
      </c>
      <c r="D83" s="25">
        <v>1200</v>
      </c>
      <c r="E83" s="25">
        <v>1200</v>
      </c>
      <c r="F83" s="25">
        <v>1200</v>
      </c>
      <c r="G83" s="25">
        <v>1200</v>
      </c>
      <c r="H83" s="25"/>
      <c r="I83" s="32">
        <v>0</v>
      </c>
      <c r="J83" s="33">
        <v>1200</v>
      </c>
      <c r="K83" s="25"/>
      <c r="L83" s="25">
        <f t="shared" si="10"/>
        <v>0</v>
      </c>
      <c r="M83" s="33">
        <v>1200</v>
      </c>
      <c r="N83" s="25"/>
      <c r="O83" s="25"/>
      <c r="Q83" s="30">
        <v>1100</v>
      </c>
      <c r="S83" s="30">
        <v>1100</v>
      </c>
    </row>
    <row r="84" spans="1:19" ht="12.75" customHeight="1" x14ac:dyDescent="0.2">
      <c r="A84" s="25" t="s">
        <v>85</v>
      </c>
      <c r="B84" s="25" t="s">
        <v>86</v>
      </c>
      <c r="C84" s="25">
        <v>0</v>
      </c>
      <c r="D84" s="25">
        <v>88000</v>
      </c>
      <c r="E84" s="25">
        <v>44000</v>
      </c>
      <c r="F84" s="25">
        <v>132000</v>
      </c>
      <c r="G84" s="25">
        <v>132000</v>
      </c>
      <c r="H84" s="25"/>
      <c r="I84" s="32">
        <v>0</v>
      </c>
      <c r="J84" s="33">
        <v>50000</v>
      </c>
      <c r="K84" s="25"/>
      <c r="L84" s="25">
        <f t="shared" si="10"/>
        <v>-82000</v>
      </c>
      <c r="M84" s="33">
        <v>10000</v>
      </c>
      <c r="N84" s="25"/>
      <c r="O84" s="25"/>
      <c r="Q84" s="30">
        <v>10000</v>
      </c>
      <c r="S84" s="30">
        <v>10000</v>
      </c>
    </row>
    <row r="85" spans="1:19" ht="12.75" customHeight="1" x14ac:dyDescent="0.2">
      <c r="A85" s="25" t="s">
        <v>87</v>
      </c>
      <c r="B85" s="25" t="s">
        <v>88</v>
      </c>
      <c r="C85" s="25">
        <v>20000</v>
      </c>
      <c r="D85" s="25">
        <v>20000</v>
      </c>
      <c r="E85" s="25">
        <v>20000</v>
      </c>
      <c r="F85" s="25">
        <v>30000</v>
      </c>
      <c r="G85" s="25">
        <v>30000</v>
      </c>
      <c r="H85" s="25"/>
      <c r="I85" s="32">
        <v>0</v>
      </c>
      <c r="J85" s="33">
        <v>30000</v>
      </c>
      <c r="K85" s="25"/>
      <c r="L85" s="25">
        <f t="shared" si="10"/>
        <v>0</v>
      </c>
      <c r="M85" s="33">
        <v>20000</v>
      </c>
      <c r="N85" s="25"/>
      <c r="O85" s="25"/>
      <c r="Q85" s="30">
        <v>15000</v>
      </c>
      <c r="S85" s="30">
        <v>15000</v>
      </c>
    </row>
    <row r="86" spans="1:19" ht="12.75" customHeight="1" x14ac:dyDescent="0.2">
      <c r="A86" s="25" t="s">
        <v>89</v>
      </c>
      <c r="B86" s="25" t="s">
        <v>90</v>
      </c>
      <c r="C86" s="25">
        <v>2000</v>
      </c>
      <c r="D86" s="25">
        <v>2000</v>
      </c>
      <c r="E86" s="25">
        <v>3000</v>
      </c>
      <c r="F86" s="25">
        <v>4500</v>
      </c>
      <c r="G86" s="25">
        <v>4500</v>
      </c>
      <c r="H86" s="25"/>
      <c r="I86" s="32">
        <v>4003.9</v>
      </c>
      <c r="J86" s="33">
        <v>5000</v>
      </c>
      <c r="K86" s="25"/>
      <c r="L86" s="25">
        <f t="shared" si="10"/>
        <v>500</v>
      </c>
      <c r="M86" s="33">
        <v>5000</v>
      </c>
      <c r="N86" s="25"/>
      <c r="O86" s="25"/>
      <c r="Q86" s="30">
        <v>6000</v>
      </c>
      <c r="S86" s="30">
        <v>5000</v>
      </c>
    </row>
    <row r="87" spans="1:19" s="37" customFormat="1" ht="12.75" customHeight="1" x14ac:dyDescent="0.2">
      <c r="A87" s="34" t="s">
        <v>27</v>
      </c>
      <c r="B87" s="34"/>
      <c r="C87" s="34">
        <f t="shared" ref="C87:J87" si="11">SUM(C82:C86)</f>
        <v>37050</v>
      </c>
      <c r="D87" s="34">
        <f t="shared" si="11"/>
        <v>126435</v>
      </c>
      <c r="E87" s="34">
        <f t="shared" si="11"/>
        <v>83435</v>
      </c>
      <c r="F87" s="34">
        <f t="shared" si="11"/>
        <v>182935</v>
      </c>
      <c r="G87" s="34">
        <f t="shared" si="11"/>
        <v>182935</v>
      </c>
      <c r="H87" s="34">
        <f t="shared" si="11"/>
        <v>0</v>
      </c>
      <c r="I87" s="35">
        <f t="shared" si="11"/>
        <v>15628.3</v>
      </c>
      <c r="J87" s="36">
        <f t="shared" si="11"/>
        <v>101435</v>
      </c>
      <c r="K87" s="34"/>
      <c r="L87" s="34">
        <f t="shared" si="10"/>
        <v>-81500</v>
      </c>
      <c r="M87" s="36">
        <f>SUM(M82+M83+M84+M85+M86)</f>
        <v>51435</v>
      </c>
      <c r="N87" s="34">
        <f>SUM(N82:N86)</f>
        <v>0</v>
      </c>
      <c r="O87" s="34">
        <f>SUM(O82:O86)</f>
        <v>0</v>
      </c>
      <c r="Q87" s="37">
        <f>SUM(Q82:Q86)</f>
        <v>54100</v>
      </c>
      <c r="S87" s="37">
        <f>SUM(S82:S86)</f>
        <v>56100</v>
      </c>
    </row>
    <row r="88" spans="1:19" ht="12.75" customHeight="1" x14ac:dyDescent="0.2">
      <c r="A88" s="25"/>
      <c r="B88" s="25"/>
      <c r="C88" s="25"/>
      <c r="D88" s="25"/>
      <c r="E88" s="25"/>
      <c r="F88" s="25"/>
      <c r="G88" s="25"/>
      <c r="H88" s="25"/>
      <c r="I88" s="32"/>
      <c r="J88" s="33"/>
      <c r="K88" s="25"/>
      <c r="L88" s="25">
        <f t="shared" si="10"/>
        <v>0</v>
      </c>
      <c r="M88" s="33"/>
      <c r="N88" s="25"/>
      <c r="O88" s="25"/>
    </row>
    <row r="89" spans="1:19" s="44" customFormat="1" ht="12.75" customHeight="1" x14ac:dyDescent="0.2">
      <c r="A89" s="40" t="s">
        <v>91</v>
      </c>
      <c r="B89" s="40"/>
      <c r="C89" s="40">
        <f t="shared" ref="C89:J89" si="12">(((((((((((((((((C6+C12)+C18)+C21)+C27)+C30)+C39)+C46)+C49)+C54)+C57)+C60)+C65)+C71)+C74)+C77)+C80)+C87)</f>
        <v>203642</v>
      </c>
      <c r="D89" s="40">
        <f t="shared" si="12"/>
        <v>350035</v>
      </c>
      <c r="E89" s="40">
        <f t="shared" si="12"/>
        <v>315309</v>
      </c>
      <c r="F89" s="40">
        <f t="shared" si="12"/>
        <v>434189</v>
      </c>
      <c r="G89" s="40">
        <f t="shared" si="12"/>
        <v>393152</v>
      </c>
      <c r="H89" s="40" t="e">
        <f t="shared" si="12"/>
        <v>#N/A</v>
      </c>
      <c r="I89" s="41">
        <f t="shared" si="12"/>
        <v>127330.94</v>
      </c>
      <c r="J89" s="42">
        <f t="shared" si="12"/>
        <v>370089</v>
      </c>
      <c r="K89" s="40"/>
      <c r="L89" s="43">
        <f t="shared" si="10"/>
        <v>-23063</v>
      </c>
      <c r="M89" s="42">
        <f>(((((((((((((((((M6+M12)+M18)+M21)+M27)+M30)+M39)+M46)+M49)+M54)+M57)+M60)+M65)+M71)+M74)+M77)+M80)+M87)</f>
        <v>302825</v>
      </c>
      <c r="N89" s="40" t="e">
        <f>(((((((((((((((((N6+N12)+N18)+N21)+N27)+N30)+N39)+N46)+N49)+N54)+N57)+N60)+N65)+N71)+N74)+N77)+N80)+N87)</f>
        <v>#N/A</v>
      </c>
      <c r="O89" s="40" t="e">
        <f>(((((((((((((((((O6+O12)+O18)+O21)+O27)+O30)+O39)+O46)+O49)+O54)+O57)+O60)+O65)+O71)+O74)+O77)+O80)+O87)</f>
        <v>#N/A</v>
      </c>
      <c r="Q89" s="44">
        <f>SUM(Q6,Q12,Q18,Q21,Q27,Q30,Q39,Q46,Q49,Q54,Q57,Q60,Q65,Q71,Q74,Q77,Q87)</f>
        <v>397450</v>
      </c>
      <c r="S89" s="44">
        <f>SUM(S6,S12,S18,S21,S27,S30,S39,S46,S49,S54,S57,S60,S65,S71,S74,S77,S80,S87)</f>
        <v>416040</v>
      </c>
    </row>
    <row r="90" spans="1:19" ht="57.75" customHeight="1" x14ac:dyDescent="0.2">
      <c r="A90" s="31" t="s">
        <v>92</v>
      </c>
      <c r="B90" s="25"/>
      <c r="C90" s="25"/>
      <c r="D90" s="25"/>
      <c r="E90" s="25"/>
      <c r="F90" s="25"/>
      <c r="G90" s="25"/>
      <c r="H90" s="25"/>
      <c r="I90" s="32"/>
      <c r="J90" s="33"/>
      <c r="K90" s="25"/>
      <c r="L90" s="25">
        <f t="shared" si="10"/>
        <v>0</v>
      </c>
      <c r="M90" s="33"/>
      <c r="N90" s="25"/>
      <c r="O90" s="25"/>
    </row>
    <row r="91" spans="1:19" ht="25.5" customHeight="1" x14ac:dyDescent="0.2">
      <c r="A91" s="25" t="s">
        <v>93</v>
      </c>
      <c r="B91" s="25"/>
      <c r="C91" s="25"/>
      <c r="D91" s="25"/>
      <c r="E91" s="25"/>
      <c r="F91" s="25"/>
      <c r="G91" s="25"/>
      <c r="H91" s="25"/>
      <c r="I91" s="32"/>
      <c r="J91" s="33"/>
      <c r="K91" s="25"/>
      <c r="L91" s="25">
        <f t="shared" si="10"/>
        <v>0</v>
      </c>
      <c r="M91" s="33"/>
      <c r="N91" s="25"/>
      <c r="O91" s="25"/>
    </row>
    <row r="92" spans="1:19" ht="12.75" customHeight="1" x14ac:dyDescent="0.2">
      <c r="A92" s="25" t="s">
        <v>321</v>
      </c>
      <c r="B92" s="25" t="s">
        <v>94</v>
      </c>
      <c r="C92" s="25"/>
      <c r="D92" s="25"/>
      <c r="E92" s="25"/>
      <c r="F92" s="25"/>
      <c r="G92" s="25"/>
      <c r="H92" s="25"/>
      <c r="I92" s="32"/>
      <c r="J92" s="33"/>
      <c r="K92" s="25"/>
      <c r="L92" s="25"/>
      <c r="M92" s="33"/>
      <c r="N92" s="25"/>
      <c r="O92" s="25"/>
      <c r="Q92" s="30">
        <v>1200</v>
      </c>
      <c r="S92" s="30">
        <v>1500</v>
      </c>
    </row>
    <row r="93" spans="1:19" s="37" customFormat="1" ht="12.75" customHeight="1" x14ac:dyDescent="0.2">
      <c r="A93" s="34" t="s">
        <v>27</v>
      </c>
      <c r="B93" s="34"/>
      <c r="C93" s="34">
        <v>500</v>
      </c>
      <c r="D93" s="34">
        <v>500</v>
      </c>
      <c r="E93" s="34">
        <v>500</v>
      </c>
      <c r="F93" s="34">
        <v>500</v>
      </c>
      <c r="G93" s="34">
        <v>500</v>
      </c>
      <c r="H93" s="34" t="e">
        <f>#N/A</f>
        <v>#N/A</v>
      </c>
      <c r="I93" s="35">
        <v>0</v>
      </c>
      <c r="J93" s="36">
        <v>500</v>
      </c>
      <c r="K93" s="34"/>
      <c r="L93" s="34">
        <f t="shared" si="10"/>
        <v>0</v>
      </c>
      <c r="M93" s="36">
        <v>1000</v>
      </c>
      <c r="N93" s="34" t="e">
        <f>#N/A</f>
        <v>#N/A</v>
      </c>
      <c r="O93" s="34" t="e">
        <f>#N/A</f>
        <v>#N/A</v>
      </c>
      <c r="Q93" s="37">
        <f>SUM(Q92)</f>
        <v>1200</v>
      </c>
      <c r="S93" s="37">
        <f>SUM(S92)</f>
        <v>1500</v>
      </c>
    </row>
    <row r="94" spans="1:19" ht="27.75" customHeight="1" x14ac:dyDescent="0.2">
      <c r="A94" s="25" t="s">
        <v>95</v>
      </c>
      <c r="B94" s="25"/>
      <c r="C94" s="25"/>
      <c r="D94" s="25"/>
      <c r="E94" s="25"/>
      <c r="F94" s="25"/>
      <c r="G94" s="25"/>
      <c r="H94" s="25"/>
      <c r="I94" s="32"/>
      <c r="J94" s="33"/>
      <c r="K94" s="25"/>
      <c r="L94" s="25">
        <f t="shared" si="10"/>
        <v>0</v>
      </c>
      <c r="M94" s="33"/>
      <c r="N94" s="25"/>
      <c r="O94" s="25"/>
    </row>
    <row r="95" spans="1:19" ht="12.75" customHeight="1" x14ac:dyDescent="0.2">
      <c r="A95" s="25" t="s">
        <v>23</v>
      </c>
      <c r="B95" s="25" t="s">
        <v>96</v>
      </c>
      <c r="C95" s="25">
        <v>1891</v>
      </c>
      <c r="D95" s="25">
        <v>1948</v>
      </c>
      <c r="E95" s="25">
        <v>2006</v>
      </c>
      <c r="F95" s="25">
        <v>2300</v>
      </c>
      <c r="G95" s="25">
        <v>2300</v>
      </c>
      <c r="H95" s="25"/>
      <c r="I95" s="32">
        <v>1150.02</v>
      </c>
      <c r="J95" s="33">
        <v>2300</v>
      </c>
      <c r="K95" s="25"/>
      <c r="L95" s="25">
        <f t="shared" si="10"/>
        <v>0</v>
      </c>
      <c r="M95" s="33">
        <v>2400</v>
      </c>
      <c r="N95" s="25"/>
      <c r="O95" s="25"/>
      <c r="Q95" s="30">
        <v>7700</v>
      </c>
      <c r="S95" s="30">
        <v>5000</v>
      </c>
    </row>
    <row r="96" spans="1:19" ht="12.75" customHeight="1" x14ac:dyDescent="0.2">
      <c r="A96" s="25" t="s">
        <v>29</v>
      </c>
      <c r="B96" s="25" t="s">
        <v>97</v>
      </c>
      <c r="C96" s="25">
        <v>500</v>
      </c>
      <c r="D96" s="25">
        <v>500</v>
      </c>
      <c r="E96" s="25">
        <v>500</v>
      </c>
      <c r="F96" s="25">
        <v>500</v>
      </c>
      <c r="G96" s="25">
        <v>500</v>
      </c>
      <c r="H96" s="25"/>
      <c r="I96" s="32">
        <v>0</v>
      </c>
      <c r="J96" s="33">
        <v>500</v>
      </c>
      <c r="K96" s="25"/>
      <c r="L96" s="25">
        <f t="shared" si="10"/>
        <v>0</v>
      </c>
      <c r="M96" s="33">
        <v>500</v>
      </c>
      <c r="N96" s="25"/>
      <c r="O96" s="25"/>
      <c r="Q96" s="30">
        <v>100</v>
      </c>
      <c r="S96" s="30">
        <v>100</v>
      </c>
    </row>
    <row r="97" spans="1:19" ht="12.75" customHeight="1" x14ac:dyDescent="0.2">
      <c r="A97" s="25" t="s">
        <v>25</v>
      </c>
      <c r="B97" s="25" t="s">
        <v>98</v>
      </c>
      <c r="C97" s="25">
        <v>500</v>
      </c>
      <c r="D97" s="25">
        <v>500</v>
      </c>
      <c r="E97" s="25">
        <v>1500</v>
      </c>
      <c r="F97" s="25">
        <v>1500</v>
      </c>
      <c r="G97" s="25">
        <v>1500</v>
      </c>
      <c r="H97" s="25"/>
      <c r="I97" s="32">
        <v>0</v>
      </c>
      <c r="J97" s="33">
        <v>1500</v>
      </c>
      <c r="K97" s="25"/>
      <c r="L97" s="25">
        <f t="shared" si="10"/>
        <v>0</v>
      </c>
      <c r="M97" s="33">
        <v>1500</v>
      </c>
      <c r="N97" s="25"/>
      <c r="O97" s="25"/>
      <c r="Q97" s="30">
        <v>2000</v>
      </c>
      <c r="S97" s="30">
        <v>2000</v>
      </c>
    </row>
    <row r="98" spans="1:19" s="37" customFormat="1" ht="12.75" customHeight="1" x14ac:dyDescent="0.2">
      <c r="A98" s="34" t="s">
        <v>27</v>
      </c>
      <c r="B98" s="34"/>
      <c r="C98" s="34">
        <f t="shared" ref="C98:J98" si="13">SUM(C95:C97)</f>
        <v>2891</v>
      </c>
      <c r="D98" s="34">
        <f t="shared" si="13"/>
        <v>2948</v>
      </c>
      <c r="E98" s="34">
        <f t="shared" si="13"/>
        <v>4006</v>
      </c>
      <c r="F98" s="34">
        <f t="shared" si="13"/>
        <v>4300</v>
      </c>
      <c r="G98" s="34">
        <f t="shared" si="13"/>
        <v>4300</v>
      </c>
      <c r="H98" s="34">
        <f t="shared" si="13"/>
        <v>0</v>
      </c>
      <c r="I98" s="35">
        <f t="shared" si="13"/>
        <v>1150.02</v>
      </c>
      <c r="J98" s="36">
        <f t="shared" si="13"/>
        <v>4300</v>
      </c>
      <c r="K98" s="34"/>
      <c r="L98" s="34">
        <f t="shared" si="10"/>
        <v>0</v>
      </c>
      <c r="M98" s="36">
        <f>SUM(M95+M96+M97)</f>
        <v>4400</v>
      </c>
      <c r="N98" s="34">
        <f>SUM(N95:N97)</f>
        <v>0</v>
      </c>
      <c r="O98" s="34">
        <f>SUM(O95:O97)</f>
        <v>0</v>
      </c>
      <c r="Q98" s="37">
        <f>SUM(Q95:Q97)</f>
        <v>9800</v>
      </c>
      <c r="S98" s="37">
        <f>SUM(S95:S97)</f>
        <v>7100</v>
      </c>
    </row>
    <row r="99" spans="1:19" ht="23.25" customHeight="1" x14ac:dyDescent="0.2">
      <c r="A99" s="25" t="s">
        <v>99</v>
      </c>
      <c r="B99" s="25"/>
      <c r="C99" s="25"/>
      <c r="D99" s="25"/>
      <c r="E99" s="25"/>
      <c r="F99" s="25"/>
      <c r="G99" s="25"/>
      <c r="H99" s="25"/>
      <c r="I99" s="32"/>
      <c r="J99" s="33"/>
      <c r="K99" s="25"/>
      <c r="L99" s="25">
        <f t="shared" si="10"/>
        <v>0</v>
      </c>
      <c r="M99" s="33"/>
      <c r="N99" s="25"/>
      <c r="O99" s="25"/>
    </row>
    <row r="100" spans="1:19" ht="12.75" customHeight="1" x14ac:dyDescent="0.2">
      <c r="A100" s="25" t="s">
        <v>23</v>
      </c>
      <c r="B100" s="25" t="s">
        <v>100</v>
      </c>
      <c r="C100" s="25">
        <v>10821</v>
      </c>
      <c r="D100" s="25">
        <v>11146</v>
      </c>
      <c r="E100" s="25">
        <v>11480</v>
      </c>
      <c r="F100" s="25">
        <v>12000</v>
      </c>
      <c r="G100" s="25">
        <v>12000</v>
      </c>
      <c r="H100" s="25"/>
      <c r="I100" s="32">
        <v>5538.48</v>
      </c>
      <c r="J100" s="33">
        <v>12000</v>
      </c>
      <c r="K100" s="25"/>
      <c r="L100" s="25">
        <f t="shared" si="10"/>
        <v>0</v>
      </c>
      <c r="M100" s="33">
        <v>15000</v>
      </c>
      <c r="N100" s="25"/>
      <c r="O100" s="25"/>
      <c r="Q100" s="30">
        <v>20000</v>
      </c>
      <c r="S100" s="30">
        <v>25000</v>
      </c>
    </row>
    <row r="101" spans="1:19" ht="12.75" customHeight="1" x14ac:dyDescent="0.2">
      <c r="A101" s="25" t="s">
        <v>101</v>
      </c>
      <c r="B101" s="25" t="s">
        <v>102</v>
      </c>
      <c r="C101" s="25">
        <v>3500</v>
      </c>
      <c r="D101" s="25">
        <v>4200</v>
      </c>
      <c r="E101" s="25">
        <v>4326</v>
      </c>
      <c r="F101" s="25">
        <v>4326</v>
      </c>
      <c r="G101" s="25">
        <v>4326</v>
      </c>
      <c r="H101" s="25"/>
      <c r="I101" s="32">
        <v>2163</v>
      </c>
      <c r="J101" s="33">
        <v>4326</v>
      </c>
      <c r="K101" s="25"/>
      <c r="L101" s="25">
        <f t="shared" si="10"/>
        <v>0</v>
      </c>
      <c r="M101" s="33">
        <v>4455</v>
      </c>
      <c r="N101" s="25"/>
      <c r="O101" s="25"/>
      <c r="Q101" s="30">
        <v>5000</v>
      </c>
      <c r="S101" s="30">
        <v>5000</v>
      </c>
    </row>
    <row r="102" spans="1:19" ht="12.75" customHeight="1" x14ac:dyDescent="0.2">
      <c r="A102" s="25" t="s">
        <v>333</v>
      </c>
      <c r="B102" s="25" t="s">
        <v>334</v>
      </c>
      <c r="C102" s="25"/>
      <c r="D102" s="25"/>
      <c r="E102" s="25"/>
      <c r="F102" s="25"/>
      <c r="G102" s="25"/>
      <c r="H102" s="25"/>
      <c r="I102" s="32"/>
      <c r="J102" s="33"/>
      <c r="K102" s="25"/>
      <c r="L102" s="25"/>
      <c r="M102" s="33"/>
      <c r="N102" s="25"/>
      <c r="O102" s="25"/>
      <c r="Q102" s="30">
        <v>4000</v>
      </c>
      <c r="S102" s="30">
        <v>6500</v>
      </c>
    </row>
    <row r="103" spans="1:19" ht="12.75" customHeight="1" x14ac:dyDescent="0.2">
      <c r="A103" s="25" t="s">
        <v>29</v>
      </c>
      <c r="B103" s="25" t="s">
        <v>103</v>
      </c>
      <c r="C103" s="25">
        <v>500</v>
      </c>
      <c r="D103" s="25">
        <v>500</v>
      </c>
      <c r="E103" s="25">
        <v>500</v>
      </c>
      <c r="F103" s="25">
        <v>500</v>
      </c>
      <c r="G103" s="25">
        <v>500</v>
      </c>
      <c r="H103" s="25"/>
      <c r="I103" s="32">
        <v>0</v>
      </c>
      <c r="J103" s="33">
        <v>500</v>
      </c>
      <c r="K103" s="25"/>
      <c r="L103" s="25">
        <f t="shared" si="10"/>
        <v>0</v>
      </c>
      <c r="M103" s="33">
        <v>500</v>
      </c>
      <c r="N103" s="25"/>
      <c r="O103" s="25"/>
      <c r="Q103" s="30">
        <v>2500</v>
      </c>
      <c r="S103" s="30">
        <v>3000</v>
      </c>
    </row>
    <row r="104" spans="1:19" ht="12.75" customHeight="1" x14ac:dyDescent="0.2">
      <c r="A104" s="25" t="s">
        <v>25</v>
      </c>
      <c r="B104" s="25" t="s">
        <v>104</v>
      </c>
      <c r="C104" s="25">
        <v>1000</v>
      </c>
      <c r="D104" s="25">
        <v>1000</v>
      </c>
      <c r="E104" s="25">
        <v>1200</v>
      </c>
      <c r="F104" s="25">
        <v>1200</v>
      </c>
      <c r="G104" s="25">
        <v>1200</v>
      </c>
      <c r="H104" s="25"/>
      <c r="I104" s="32">
        <v>1227.5</v>
      </c>
      <c r="J104" s="33">
        <v>2000</v>
      </c>
      <c r="K104" s="25"/>
      <c r="L104" s="25">
        <f t="shared" si="10"/>
        <v>800</v>
      </c>
      <c r="M104" s="33">
        <v>2000</v>
      </c>
      <c r="N104" s="25"/>
      <c r="O104" s="25"/>
      <c r="Q104" s="30">
        <v>7000</v>
      </c>
      <c r="S104" s="30">
        <v>7000</v>
      </c>
    </row>
    <row r="105" spans="1:19" s="37" customFormat="1" ht="12.75" customHeight="1" x14ac:dyDescent="0.2">
      <c r="A105" s="34" t="s">
        <v>27</v>
      </c>
      <c r="B105" s="34"/>
      <c r="C105" s="34">
        <f t="shared" ref="C105:J105" si="14">SUM(C100:C104)</f>
        <v>15821</v>
      </c>
      <c r="D105" s="34">
        <f t="shared" si="14"/>
        <v>16846</v>
      </c>
      <c r="E105" s="34">
        <f t="shared" si="14"/>
        <v>17506</v>
      </c>
      <c r="F105" s="34">
        <f t="shared" si="14"/>
        <v>18026</v>
      </c>
      <c r="G105" s="34">
        <f t="shared" si="14"/>
        <v>18026</v>
      </c>
      <c r="H105" s="34">
        <f t="shared" si="14"/>
        <v>0</v>
      </c>
      <c r="I105" s="35">
        <f t="shared" si="14"/>
        <v>8928.98</v>
      </c>
      <c r="J105" s="36">
        <f t="shared" si="14"/>
        <v>18826</v>
      </c>
      <c r="K105" s="34"/>
      <c r="L105" s="34">
        <f t="shared" si="10"/>
        <v>800</v>
      </c>
      <c r="M105" s="36">
        <f>SUM(M100+M101+M103+M104)</f>
        <v>21955</v>
      </c>
      <c r="N105" s="34">
        <f>SUM(N100:N104)</f>
        <v>0</v>
      </c>
      <c r="O105" s="34">
        <f>SUM(O100:O104)</f>
        <v>0</v>
      </c>
      <c r="Q105" s="37">
        <f>SUM(Q100:Q104)</f>
        <v>38500</v>
      </c>
      <c r="S105" s="37">
        <f>SUM(S100:S104)</f>
        <v>46500</v>
      </c>
    </row>
    <row r="106" spans="1:19" ht="12.75" customHeight="1" x14ac:dyDescent="0.2">
      <c r="A106" s="25"/>
      <c r="B106" s="25"/>
      <c r="C106" s="25"/>
      <c r="D106" s="25"/>
      <c r="E106" s="25"/>
      <c r="F106" s="25"/>
      <c r="G106" s="25"/>
      <c r="H106" s="25"/>
      <c r="I106" s="32"/>
      <c r="J106" s="33"/>
      <c r="K106" s="25"/>
      <c r="L106" s="25">
        <f t="shared" si="10"/>
        <v>0</v>
      </c>
      <c r="M106" s="33"/>
      <c r="N106" s="25"/>
      <c r="O106" s="25"/>
    </row>
    <row r="107" spans="1:19" s="44" customFormat="1" ht="25.5" customHeight="1" x14ac:dyDescent="0.2">
      <c r="A107" s="40" t="s">
        <v>105</v>
      </c>
      <c r="B107" s="40"/>
      <c r="C107" s="40">
        <f t="shared" ref="C107:J107" si="15">((C93+C98)+C105)</f>
        <v>19212</v>
      </c>
      <c r="D107" s="40">
        <f t="shared" si="15"/>
        <v>20294</v>
      </c>
      <c r="E107" s="40">
        <f t="shared" si="15"/>
        <v>22012</v>
      </c>
      <c r="F107" s="40">
        <f t="shared" si="15"/>
        <v>22826</v>
      </c>
      <c r="G107" s="40">
        <f t="shared" si="15"/>
        <v>22826</v>
      </c>
      <c r="H107" s="40" t="e">
        <f t="shared" si="15"/>
        <v>#N/A</v>
      </c>
      <c r="I107" s="41">
        <f t="shared" si="15"/>
        <v>10079</v>
      </c>
      <c r="J107" s="42">
        <f t="shared" si="15"/>
        <v>23626</v>
      </c>
      <c r="K107" s="40"/>
      <c r="L107" s="43">
        <f t="shared" si="10"/>
        <v>800</v>
      </c>
      <c r="M107" s="42">
        <f>((M93+M98)+M105)</f>
        <v>27355</v>
      </c>
      <c r="N107" s="40" t="e">
        <f>((N93+N98)+N105)</f>
        <v>#N/A</v>
      </c>
      <c r="O107" s="40" t="e">
        <f>((O93+O98)+O105)</f>
        <v>#N/A</v>
      </c>
      <c r="Q107" s="44">
        <f>SUM(Q93,Q98,Q105)</f>
        <v>49500</v>
      </c>
      <c r="S107" s="44">
        <f>SUM(S93,S98,S105)</f>
        <v>55100</v>
      </c>
    </row>
    <row r="108" spans="1:19" ht="30.95" customHeight="1" x14ac:dyDescent="0.2">
      <c r="A108" s="31" t="s">
        <v>106</v>
      </c>
      <c r="B108" s="25"/>
      <c r="C108" s="25"/>
      <c r="D108" s="25"/>
      <c r="E108" s="25"/>
      <c r="F108" s="25"/>
      <c r="G108" s="25"/>
      <c r="H108" s="25"/>
      <c r="I108" s="32"/>
      <c r="J108" s="33"/>
      <c r="K108" s="25"/>
      <c r="L108" s="25">
        <f t="shared" si="10"/>
        <v>0</v>
      </c>
      <c r="M108" s="33"/>
      <c r="N108" s="25"/>
      <c r="O108" s="25"/>
    </row>
    <row r="109" spans="1:19" ht="25.5" customHeight="1" x14ac:dyDescent="0.2">
      <c r="A109" s="25" t="s">
        <v>107</v>
      </c>
      <c r="B109" s="25"/>
      <c r="C109" s="25"/>
      <c r="D109" s="25"/>
      <c r="E109" s="25"/>
      <c r="F109" s="25"/>
      <c r="G109" s="25"/>
      <c r="H109" s="25"/>
      <c r="I109" s="32"/>
      <c r="J109" s="33"/>
      <c r="K109" s="25"/>
      <c r="L109" s="25">
        <f t="shared" si="10"/>
        <v>0</v>
      </c>
      <c r="M109" s="33"/>
      <c r="N109" s="25"/>
      <c r="O109" s="25"/>
    </row>
    <row r="110" spans="1:19" ht="12.75" customHeight="1" x14ac:dyDescent="0.2">
      <c r="A110" s="25" t="s">
        <v>322</v>
      </c>
      <c r="B110" s="25" t="s">
        <v>108</v>
      </c>
      <c r="C110" s="25"/>
      <c r="D110" s="25"/>
      <c r="E110" s="25"/>
      <c r="F110" s="25"/>
      <c r="G110" s="25"/>
      <c r="H110" s="25"/>
      <c r="I110" s="32"/>
      <c r="J110" s="33"/>
      <c r="K110" s="25"/>
      <c r="L110" s="25"/>
      <c r="M110" s="33"/>
      <c r="N110" s="25"/>
      <c r="O110" s="25"/>
      <c r="Q110" s="30">
        <v>200</v>
      </c>
      <c r="S110" s="30">
        <v>200</v>
      </c>
    </row>
    <row r="111" spans="1:19" s="37" customFormat="1" ht="12.75" customHeight="1" x14ac:dyDescent="0.2">
      <c r="A111" s="34" t="s">
        <v>27</v>
      </c>
      <c r="B111" s="34"/>
      <c r="C111" s="34">
        <v>158</v>
      </c>
      <c r="D111" s="34">
        <v>163</v>
      </c>
      <c r="E111" s="34">
        <v>168</v>
      </c>
      <c r="F111" s="34">
        <v>168</v>
      </c>
      <c r="G111" s="34">
        <v>168</v>
      </c>
      <c r="H111" s="34" t="e">
        <f>#N/A</f>
        <v>#N/A</v>
      </c>
      <c r="I111" s="35">
        <v>84</v>
      </c>
      <c r="J111" s="36">
        <v>168</v>
      </c>
      <c r="K111" s="34"/>
      <c r="L111" s="34">
        <f t="shared" si="10"/>
        <v>0</v>
      </c>
      <c r="M111" s="36">
        <v>168</v>
      </c>
      <c r="N111" s="34" t="e">
        <f>#N/A</f>
        <v>#N/A</v>
      </c>
      <c r="O111" s="34" t="e">
        <f>#N/A</f>
        <v>#N/A</v>
      </c>
      <c r="Q111" s="37">
        <f>SUM(Q110)</f>
        <v>200</v>
      </c>
      <c r="S111" s="37">
        <f>SUM(S110)</f>
        <v>200</v>
      </c>
    </row>
    <row r="112" spans="1:19" ht="27" customHeight="1" x14ac:dyDescent="0.2">
      <c r="A112" s="25" t="s">
        <v>109</v>
      </c>
      <c r="B112" s="25"/>
      <c r="C112" s="25"/>
      <c r="D112" s="25"/>
      <c r="E112" s="25"/>
      <c r="F112" s="25"/>
      <c r="G112" s="25"/>
      <c r="H112" s="25"/>
      <c r="I112" s="32"/>
      <c r="J112" s="33"/>
      <c r="K112" s="25"/>
      <c r="L112" s="25">
        <f t="shared" si="10"/>
        <v>0</v>
      </c>
      <c r="M112" s="33"/>
      <c r="N112" s="25"/>
      <c r="O112" s="25"/>
    </row>
    <row r="113" spans="1:19" ht="12.75" customHeight="1" x14ac:dyDescent="0.2">
      <c r="A113" s="25" t="s">
        <v>323</v>
      </c>
      <c r="B113" s="25" t="s">
        <v>110</v>
      </c>
      <c r="C113" s="25"/>
      <c r="D113" s="25"/>
      <c r="E113" s="25"/>
      <c r="F113" s="25"/>
      <c r="G113" s="25"/>
      <c r="H113" s="25"/>
      <c r="I113" s="32"/>
      <c r="J113" s="33"/>
      <c r="K113" s="25"/>
      <c r="L113" s="25"/>
      <c r="M113" s="33"/>
      <c r="N113" s="25"/>
      <c r="O113" s="25"/>
      <c r="Q113" s="30">
        <v>750</v>
      </c>
      <c r="S113" s="30">
        <v>750</v>
      </c>
    </row>
    <row r="114" spans="1:19" s="37" customFormat="1" ht="12.75" customHeight="1" x14ac:dyDescent="0.2">
      <c r="A114" s="34" t="s">
        <v>27</v>
      </c>
      <c r="B114" s="34"/>
      <c r="C114" s="34">
        <v>649</v>
      </c>
      <c r="D114" s="34">
        <v>668</v>
      </c>
      <c r="E114" s="34">
        <v>688</v>
      </c>
      <c r="F114" s="34">
        <v>688</v>
      </c>
      <c r="G114" s="34">
        <v>688</v>
      </c>
      <c r="H114" s="34" t="e">
        <f>#N/A</f>
        <v>#N/A</v>
      </c>
      <c r="I114" s="35">
        <v>317.52</v>
      </c>
      <c r="J114" s="36">
        <v>688</v>
      </c>
      <c r="K114" s="34"/>
      <c r="L114" s="34">
        <f t="shared" si="10"/>
        <v>0</v>
      </c>
      <c r="M114" s="36">
        <v>709</v>
      </c>
      <c r="N114" s="34" t="e">
        <f>#N/A</f>
        <v>#N/A</v>
      </c>
      <c r="O114" s="34" t="e">
        <f>#N/A</f>
        <v>#N/A</v>
      </c>
      <c r="Q114" s="37">
        <f>SUM(Q113)</f>
        <v>750</v>
      </c>
      <c r="S114" s="37">
        <f>SUM(S113)</f>
        <v>750</v>
      </c>
    </row>
    <row r="115" spans="1:19" s="44" customFormat="1" ht="27.75" customHeight="1" x14ac:dyDescent="0.2">
      <c r="A115" s="40" t="s">
        <v>111</v>
      </c>
      <c r="B115" s="40"/>
      <c r="C115" s="40">
        <f t="shared" ref="C115:J115" si="16">(C111+C114)</f>
        <v>807</v>
      </c>
      <c r="D115" s="40">
        <f t="shared" si="16"/>
        <v>831</v>
      </c>
      <c r="E115" s="40">
        <f t="shared" si="16"/>
        <v>856</v>
      </c>
      <c r="F115" s="40">
        <f t="shared" si="16"/>
        <v>856</v>
      </c>
      <c r="G115" s="40">
        <f t="shared" si="16"/>
        <v>856</v>
      </c>
      <c r="H115" s="40" t="e">
        <f t="shared" si="16"/>
        <v>#N/A</v>
      </c>
      <c r="I115" s="41">
        <f t="shared" si="16"/>
        <v>401.52</v>
      </c>
      <c r="J115" s="42">
        <f t="shared" si="16"/>
        <v>856</v>
      </c>
      <c r="K115" s="40"/>
      <c r="L115" s="43">
        <f t="shared" si="10"/>
        <v>0</v>
      </c>
      <c r="M115" s="42">
        <f>SUM(M111+M114)</f>
        <v>877</v>
      </c>
      <c r="N115" s="40" t="e">
        <f>(N111+N114)</f>
        <v>#N/A</v>
      </c>
      <c r="O115" s="40" t="e">
        <f>(O111+O114)</f>
        <v>#N/A</v>
      </c>
      <c r="Q115" s="44">
        <f>SUM(Q111, Q114)</f>
        <v>950</v>
      </c>
      <c r="S115" s="44">
        <f>SUM(S111,S114)</f>
        <v>950</v>
      </c>
    </row>
    <row r="116" spans="1:19" ht="30.95" customHeight="1" x14ac:dyDescent="0.2">
      <c r="A116" s="31" t="s">
        <v>112</v>
      </c>
      <c r="B116" s="25"/>
      <c r="C116" s="25"/>
      <c r="D116" s="25"/>
      <c r="E116" s="25"/>
      <c r="F116" s="25"/>
      <c r="G116" s="25"/>
      <c r="H116" s="25"/>
      <c r="I116" s="32"/>
      <c r="J116" s="33"/>
      <c r="K116" s="25"/>
      <c r="L116" s="25">
        <f t="shared" si="10"/>
        <v>0</v>
      </c>
      <c r="M116" s="33"/>
      <c r="N116" s="25"/>
      <c r="O116" s="25"/>
    </row>
    <row r="117" spans="1:19" ht="24" customHeight="1" x14ac:dyDescent="0.2">
      <c r="A117" s="25" t="s">
        <v>113</v>
      </c>
      <c r="B117" s="25"/>
      <c r="C117" s="25"/>
      <c r="D117" s="25"/>
      <c r="E117" s="25"/>
      <c r="F117" s="25"/>
      <c r="G117" s="25"/>
      <c r="H117" s="25"/>
      <c r="I117" s="32"/>
      <c r="J117" s="33"/>
      <c r="K117" s="25"/>
      <c r="L117" s="25">
        <f t="shared" si="10"/>
        <v>0</v>
      </c>
      <c r="M117" s="33"/>
      <c r="N117" s="25"/>
      <c r="O117" s="25"/>
    </row>
    <row r="118" spans="1:19" ht="12.75" customHeight="1" x14ac:dyDescent="0.2">
      <c r="A118" s="25" t="s">
        <v>23</v>
      </c>
      <c r="B118" s="25" t="s">
        <v>114</v>
      </c>
      <c r="C118" s="25">
        <v>48000</v>
      </c>
      <c r="D118" s="25">
        <v>49440</v>
      </c>
      <c r="E118" s="25">
        <v>50923</v>
      </c>
      <c r="F118" s="25">
        <v>53395</v>
      </c>
      <c r="G118" s="25">
        <v>53395</v>
      </c>
      <c r="H118" s="25"/>
      <c r="I118" s="32">
        <f>24643.81</f>
        <v>24643.81</v>
      </c>
      <c r="J118" s="33">
        <v>53395</v>
      </c>
      <c r="K118" s="25"/>
      <c r="L118" s="25">
        <f t="shared" si="10"/>
        <v>0</v>
      </c>
      <c r="M118" s="33">
        <v>54500</v>
      </c>
      <c r="N118" s="25"/>
      <c r="O118" s="25"/>
      <c r="Q118" s="30">
        <v>57000</v>
      </c>
      <c r="S118" s="30">
        <v>57000</v>
      </c>
    </row>
    <row r="119" spans="1:19" ht="12.75" customHeight="1" x14ac:dyDescent="0.2">
      <c r="A119" s="25" t="s">
        <v>282</v>
      </c>
      <c r="B119" s="25" t="s">
        <v>283</v>
      </c>
      <c r="C119" s="25"/>
      <c r="D119" s="25"/>
      <c r="E119" s="25"/>
      <c r="F119" s="25"/>
      <c r="G119" s="25"/>
      <c r="H119" s="25"/>
      <c r="I119" s="32"/>
      <c r="J119" s="33"/>
      <c r="K119" s="25"/>
      <c r="L119" s="25"/>
      <c r="M119" s="33">
        <v>2000</v>
      </c>
      <c r="N119" s="25"/>
      <c r="O119" s="25"/>
      <c r="Q119" s="30">
        <v>0</v>
      </c>
      <c r="S119" s="30">
        <v>0</v>
      </c>
    </row>
    <row r="120" spans="1:19" ht="12.75" customHeight="1" x14ac:dyDescent="0.2">
      <c r="A120" s="25" t="s">
        <v>29</v>
      </c>
      <c r="B120" s="25" t="s">
        <v>115</v>
      </c>
      <c r="C120" s="25">
        <v>1500</v>
      </c>
      <c r="D120" s="25">
        <v>2000</v>
      </c>
      <c r="E120" s="25">
        <v>2000</v>
      </c>
      <c r="F120" s="25">
        <v>2000</v>
      </c>
      <c r="G120" s="25">
        <v>2000</v>
      </c>
      <c r="H120" s="25"/>
      <c r="I120" s="32">
        <v>561</v>
      </c>
      <c r="J120" s="33">
        <v>2000</v>
      </c>
      <c r="K120" s="25"/>
      <c r="L120" s="25">
        <f t="shared" si="10"/>
        <v>0</v>
      </c>
      <c r="M120" s="33">
        <v>1000</v>
      </c>
      <c r="N120" s="25"/>
      <c r="O120" s="25"/>
      <c r="Q120" s="30">
        <v>1500</v>
      </c>
      <c r="S120" s="30">
        <v>1500</v>
      </c>
    </row>
    <row r="121" spans="1:19" ht="12.75" customHeight="1" x14ac:dyDescent="0.2">
      <c r="A121" s="25" t="s">
        <v>25</v>
      </c>
      <c r="B121" s="25" t="s">
        <v>116</v>
      </c>
      <c r="C121" s="25">
        <v>1500</v>
      </c>
      <c r="D121" s="25">
        <v>1500</v>
      </c>
      <c r="E121" s="25">
        <v>1500</v>
      </c>
      <c r="F121" s="25">
        <v>1500</v>
      </c>
      <c r="G121" s="25">
        <v>1500</v>
      </c>
      <c r="H121" s="25"/>
      <c r="I121" s="32">
        <v>581.04999999999995</v>
      </c>
      <c r="J121" s="33">
        <v>1500</v>
      </c>
      <c r="K121" s="25"/>
      <c r="L121" s="25">
        <f t="shared" si="10"/>
        <v>0</v>
      </c>
      <c r="M121" s="33">
        <v>2000</v>
      </c>
      <c r="N121" s="25"/>
      <c r="O121" s="25"/>
      <c r="Q121" s="30">
        <v>1750</v>
      </c>
      <c r="S121" s="30">
        <v>1750</v>
      </c>
    </row>
    <row r="122" spans="1:19" s="37" customFormat="1" ht="12.75" customHeight="1" x14ac:dyDescent="0.2">
      <c r="A122" s="34" t="s">
        <v>27</v>
      </c>
      <c r="B122" s="34"/>
      <c r="C122" s="34">
        <f t="shared" ref="C122:J122" si="17">SUM(C118:C121)</f>
        <v>51000</v>
      </c>
      <c r="D122" s="34">
        <f t="shared" si="17"/>
        <v>52940</v>
      </c>
      <c r="E122" s="34">
        <f t="shared" si="17"/>
        <v>54423</v>
      </c>
      <c r="F122" s="34">
        <f t="shared" si="17"/>
        <v>56895</v>
      </c>
      <c r="G122" s="34">
        <f t="shared" si="17"/>
        <v>56895</v>
      </c>
      <c r="H122" s="34">
        <f t="shared" si="17"/>
        <v>0</v>
      </c>
      <c r="I122" s="35">
        <f t="shared" si="17"/>
        <v>25785.86</v>
      </c>
      <c r="J122" s="36">
        <f t="shared" si="17"/>
        <v>56895</v>
      </c>
      <c r="K122" s="34"/>
      <c r="L122" s="34">
        <f t="shared" si="10"/>
        <v>0</v>
      </c>
      <c r="M122" s="36">
        <f>SUM(M118+M119+M120+M121)</f>
        <v>59500</v>
      </c>
      <c r="N122" s="34">
        <f>SUM(N118:N121)</f>
        <v>0</v>
      </c>
      <c r="O122" s="34">
        <f>SUM(O118:O121)</f>
        <v>0</v>
      </c>
      <c r="Q122" s="37">
        <f>SUM(Q118:Q121)</f>
        <v>60250</v>
      </c>
      <c r="S122" s="37">
        <f>SUM(S118:S121)</f>
        <v>60250</v>
      </c>
    </row>
    <row r="123" spans="1:19" ht="22.5" customHeight="1" x14ac:dyDescent="0.2">
      <c r="A123" s="25" t="s">
        <v>117</v>
      </c>
      <c r="B123" s="25"/>
      <c r="C123" s="25"/>
      <c r="D123" s="25"/>
      <c r="E123" s="25"/>
      <c r="F123" s="25"/>
      <c r="G123" s="25"/>
      <c r="H123" s="25"/>
      <c r="I123" s="32"/>
      <c r="J123" s="33"/>
      <c r="K123" s="25"/>
      <c r="L123" s="25">
        <f t="shared" si="10"/>
        <v>0</v>
      </c>
      <c r="M123" s="33"/>
      <c r="N123" s="25"/>
      <c r="O123" s="25"/>
    </row>
    <row r="124" spans="1:19" ht="12.75" customHeight="1" x14ac:dyDescent="0.2">
      <c r="A124" s="25" t="s">
        <v>324</v>
      </c>
      <c r="B124" s="25" t="s">
        <v>118</v>
      </c>
      <c r="C124" s="25"/>
      <c r="D124" s="25"/>
      <c r="E124" s="25"/>
      <c r="F124" s="25"/>
      <c r="G124" s="25"/>
      <c r="H124" s="25"/>
      <c r="I124" s="32"/>
      <c r="J124" s="33"/>
      <c r="K124" s="25"/>
      <c r="L124" s="25"/>
      <c r="M124" s="33"/>
      <c r="N124" s="25"/>
      <c r="O124" s="25"/>
      <c r="Q124" s="30">
        <v>28000</v>
      </c>
      <c r="S124" s="30">
        <v>30000</v>
      </c>
    </row>
    <row r="125" spans="1:19" s="37" customFormat="1" ht="12.75" customHeight="1" x14ac:dyDescent="0.2">
      <c r="A125" s="34" t="s">
        <v>27</v>
      </c>
      <c r="B125" s="34"/>
      <c r="C125" s="34">
        <v>16500</v>
      </c>
      <c r="D125" s="34">
        <v>18000</v>
      </c>
      <c r="E125" s="34">
        <v>18000</v>
      </c>
      <c r="F125" s="34">
        <v>20000</v>
      </c>
      <c r="G125" s="34">
        <v>20000</v>
      </c>
      <c r="H125" s="34" t="e">
        <f>#N/A</f>
        <v>#N/A</v>
      </c>
      <c r="I125" s="35">
        <f>2804.5+9036.55</f>
        <v>11841.05</v>
      </c>
      <c r="J125" s="36">
        <v>20000</v>
      </c>
      <c r="K125" s="34"/>
      <c r="L125" s="34">
        <f t="shared" si="10"/>
        <v>0</v>
      </c>
      <c r="M125" s="36">
        <v>20000</v>
      </c>
      <c r="N125" s="34" t="e">
        <f>#N/A</f>
        <v>#N/A</v>
      </c>
      <c r="O125" s="34" t="e">
        <f>#N/A</f>
        <v>#N/A</v>
      </c>
      <c r="Q125" s="37">
        <f>SUM(Q124)</f>
        <v>28000</v>
      </c>
      <c r="S125" s="37">
        <f>SUM(S124)</f>
        <v>30000</v>
      </c>
    </row>
    <row r="126" spans="1:19" ht="22.5" customHeight="1" x14ac:dyDescent="0.2">
      <c r="A126" s="25" t="s">
        <v>119</v>
      </c>
      <c r="B126" s="25"/>
      <c r="C126" s="25"/>
      <c r="D126" s="25"/>
      <c r="E126" s="25"/>
      <c r="F126" s="25"/>
      <c r="G126" s="25"/>
      <c r="H126" s="25"/>
      <c r="I126" s="32"/>
      <c r="J126" s="33"/>
      <c r="K126" s="25"/>
      <c r="L126" s="25">
        <f t="shared" si="10"/>
        <v>0</v>
      </c>
      <c r="M126" s="33"/>
      <c r="N126" s="25"/>
      <c r="O126" s="25"/>
    </row>
    <row r="127" spans="1:19" ht="12.75" customHeight="1" x14ac:dyDescent="0.2">
      <c r="A127" s="25" t="s">
        <v>325</v>
      </c>
      <c r="B127" s="25" t="s">
        <v>120</v>
      </c>
      <c r="C127" s="25"/>
      <c r="D127" s="25"/>
      <c r="E127" s="25"/>
      <c r="F127" s="25"/>
      <c r="G127" s="25"/>
      <c r="H127" s="25"/>
      <c r="I127" s="32"/>
      <c r="J127" s="33"/>
      <c r="K127" s="25"/>
      <c r="L127" s="25"/>
      <c r="M127" s="33"/>
      <c r="N127" s="25"/>
      <c r="O127" s="25"/>
      <c r="Q127" s="30">
        <v>6250</v>
      </c>
      <c r="S127" s="30">
        <v>6250</v>
      </c>
    </row>
    <row r="128" spans="1:19" s="37" customFormat="1" ht="12.75" customHeight="1" x14ac:dyDescent="0.2">
      <c r="A128" s="34" t="s">
        <v>27</v>
      </c>
      <c r="B128" s="34"/>
      <c r="C128" s="34">
        <v>8000</v>
      </c>
      <c r="D128" s="34">
        <v>9000</v>
      </c>
      <c r="E128" s="34">
        <v>10000</v>
      </c>
      <c r="F128" s="34">
        <v>11000</v>
      </c>
      <c r="G128" s="34">
        <v>11000</v>
      </c>
      <c r="H128" s="34" t="e">
        <f>#N/A</f>
        <v>#N/A</v>
      </c>
      <c r="I128" s="35">
        <v>3837.5</v>
      </c>
      <c r="J128" s="36">
        <v>11000</v>
      </c>
      <c r="K128" s="34"/>
      <c r="L128" s="34">
        <f t="shared" si="10"/>
        <v>0</v>
      </c>
      <c r="M128" s="36">
        <v>11000</v>
      </c>
      <c r="N128" s="34" t="e">
        <f>#N/A</f>
        <v>#N/A</v>
      </c>
      <c r="O128" s="34" t="e">
        <f>#N/A</f>
        <v>#N/A</v>
      </c>
      <c r="Q128" s="37">
        <f>SUM(Q127)</f>
        <v>6250</v>
      </c>
      <c r="S128" s="37">
        <f>SUM(S127)</f>
        <v>6250</v>
      </c>
    </row>
    <row r="129" spans="1:19" s="44" customFormat="1" ht="25.5" customHeight="1" x14ac:dyDescent="0.2">
      <c r="A129" s="40" t="s">
        <v>121</v>
      </c>
      <c r="B129" s="40"/>
      <c r="C129" s="40">
        <f t="shared" ref="C129:J129" si="18">((C122+C125)+C128)</f>
        <v>75500</v>
      </c>
      <c r="D129" s="40">
        <f t="shared" si="18"/>
        <v>79940</v>
      </c>
      <c r="E129" s="40">
        <f t="shared" si="18"/>
        <v>82423</v>
      </c>
      <c r="F129" s="40">
        <f t="shared" si="18"/>
        <v>87895</v>
      </c>
      <c r="G129" s="40">
        <f t="shared" si="18"/>
        <v>87895</v>
      </c>
      <c r="H129" s="40" t="e">
        <f t="shared" si="18"/>
        <v>#N/A</v>
      </c>
      <c r="I129" s="41">
        <f t="shared" si="18"/>
        <v>41464.410000000003</v>
      </c>
      <c r="J129" s="42">
        <f t="shared" si="18"/>
        <v>87895</v>
      </c>
      <c r="K129" s="40"/>
      <c r="L129" s="43">
        <f t="shared" si="10"/>
        <v>0</v>
      </c>
      <c r="M129" s="42">
        <f>SUM(M122+M125+M128)</f>
        <v>90500</v>
      </c>
      <c r="N129" s="40" t="e">
        <f>((N122+N125)+N128)</f>
        <v>#N/A</v>
      </c>
      <c r="O129" s="40" t="e">
        <f>((O122+O125)+O128)</f>
        <v>#N/A</v>
      </c>
      <c r="Q129" s="44">
        <f>SUM(Q122,Q125,Q128)</f>
        <v>94500</v>
      </c>
      <c r="S129" s="44">
        <f>SUM(S122,S125,S128)</f>
        <v>96500</v>
      </c>
    </row>
    <row r="130" spans="1:19" ht="30.95" customHeight="1" x14ac:dyDescent="0.2">
      <c r="A130" s="45" t="s">
        <v>122</v>
      </c>
      <c r="B130" s="25"/>
      <c r="C130" s="25"/>
      <c r="D130" s="25"/>
      <c r="E130" s="25"/>
      <c r="F130" s="25"/>
      <c r="G130" s="25"/>
      <c r="H130" s="25"/>
      <c r="I130" s="32"/>
      <c r="J130" s="33"/>
      <c r="K130" s="25"/>
      <c r="L130" s="25">
        <f t="shared" si="10"/>
        <v>0</v>
      </c>
      <c r="M130" s="33"/>
      <c r="N130" s="25"/>
      <c r="O130" s="25"/>
    </row>
    <row r="131" spans="1:19" ht="27" customHeight="1" x14ac:dyDescent="0.2">
      <c r="A131" s="25" t="s">
        <v>123</v>
      </c>
      <c r="B131" s="25"/>
      <c r="C131" s="25"/>
      <c r="D131" s="25"/>
      <c r="E131" s="25"/>
      <c r="F131" s="25"/>
      <c r="G131" s="25"/>
      <c r="H131" s="25"/>
      <c r="I131" s="32"/>
      <c r="J131" s="33"/>
      <c r="K131" s="25"/>
      <c r="L131" s="25">
        <f t="shared" si="10"/>
        <v>0</v>
      </c>
      <c r="M131" s="33"/>
      <c r="N131" s="25"/>
      <c r="O131" s="25"/>
    </row>
    <row r="132" spans="1:19" ht="12.75" customHeight="1" x14ac:dyDescent="0.2">
      <c r="A132" s="25" t="s">
        <v>326</v>
      </c>
      <c r="B132" s="25" t="s">
        <v>124</v>
      </c>
      <c r="C132" s="25"/>
      <c r="D132" s="25"/>
      <c r="E132" s="25"/>
      <c r="F132" s="25"/>
      <c r="G132" s="25"/>
      <c r="H132" s="25"/>
      <c r="I132" s="32"/>
      <c r="J132" s="33"/>
      <c r="K132" s="25"/>
      <c r="L132" s="25"/>
      <c r="M132" s="33"/>
      <c r="N132" s="25"/>
      <c r="O132" s="25"/>
      <c r="Q132" s="30">
        <v>250</v>
      </c>
      <c r="S132" s="30">
        <v>250</v>
      </c>
    </row>
    <row r="133" spans="1:19" s="37" customFormat="1" ht="12.75" customHeight="1" x14ac:dyDescent="0.2">
      <c r="A133" s="34" t="s">
        <v>27</v>
      </c>
      <c r="B133" s="34"/>
      <c r="C133" s="34">
        <v>500</v>
      </c>
      <c r="D133" s="34">
        <v>1000</v>
      </c>
      <c r="E133" s="34">
        <v>1000</v>
      </c>
      <c r="F133" s="34">
        <v>1000</v>
      </c>
      <c r="G133" s="34">
        <v>1000</v>
      </c>
      <c r="H133" s="34" t="e">
        <f>#N/A</f>
        <v>#N/A</v>
      </c>
      <c r="I133" s="35">
        <v>100</v>
      </c>
      <c r="J133" s="36">
        <v>1000</v>
      </c>
      <c r="K133" s="34"/>
      <c r="L133" s="34">
        <f t="shared" si="10"/>
        <v>0</v>
      </c>
      <c r="M133" s="36">
        <v>1000</v>
      </c>
      <c r="N133" s="34" t="e">
        <f>#N/A</f>
        <v>#N/A</v>
      </c>
      <c r="O133" s="34" t="e">
        <f>#N/A</f>
        <v>#N/A</v>
      </c>
      <c r="Q133" s="37">
        <f>SUM(Q132)</f>
        <v>250</v>
      </c>
      <c r="S133" s="37">
        <f>SUM(S132)</f>
        <v>250</v>
      </c>
    </row>
    <row r="134" spans="1:19" ht="24.75" customHeight="1" x14ac:dyDescent="0.2">
      <c r="A134" s="25" t="s">
        <v>125</v>
      </c>
      <c r="B134" s="25"/>
      <c r="C134" s="25"/>
      <c r="D134" s="25"/>
      <c r="E134" s="25"/>
      <c r="F134" s="25"/>
      <c r="G134" s="25"/>
      <c r="H134" s="25"/>
      <c r="I134" s="32"/>
      <c r="J134" s="33"/>
      <c r="K134" s="25"/>
      <c r="L134" s="25">
        <f t="shared" si="10"/>
        <v>0</v>
      </c>
      <c r="M134" s="33"/>
      <c r="N134" s="25"/>
      <c r="O134" s="25"/>
    </row>
    <row r="135" spans="1:19" ht="12.75" customHeight="1" x14ac:dyDescent="0.2">
      <c r="A135" s="25" t="s">
        <v>327</v>
      </c>
      <c r="B135" s="25" t="s">
        <v>126</v>
      </c>
      <c r="C135" s="25"/>
      <c r="D135" s="25"/>
      <c r="E135" s="25"/>
      <c r="F135" s="25"/>
      <c r="G135" s="25"/>
      <c r="H135" s="25"/>
      <c r="I135" s="32"/>
      <c r="J135" s="33"/>
      <c r="K135" s="25"/>
      <c r="L135" s="25"/>
      <c r="M135" s="33"/>
      <c r="N135" s="25"/>
      <c r="O135" s="25"/>
      <c r="Q135" s="30">
        <v>0</v>
      </c>
      <c r="S135" s="30">
        <v>0</v>
      </c>
    </row>
    <row r="136" spans="1:19" s="49" customFormat="1" ht="12.75" customHeight="1" x14ac:dyDescent="0.2">
      <c r="A136" s="46" t="s">
        <v>27</v>
      </c>
      <c r="B136" s="46"/>
      <c r="C136" s="46">
        <v>0</v>
      </c>
      <c r="D136" s="46">
        <v>0</v>
      </c>
      <c r="E136" s="46">
        <v>0</v>
      </c>
      <c r="F136" s="46">
        <v>2500</v>
      </c>
      <c r="G136" s="46">
        <v>2500</v>
      </c>
      <c r="H136" s="46" t="e">
        <f>#N/A</f>
        <v>#N/A</v>
      </c>
      <c r="I136" s="47">
        <v>1061.5</v>
      </c>
      <c r="J136" s="48">
        <v>3000</v>
      </c>
      <c r="K136" s="46"/>
      <c r="L136" s="46">
        <f t="shared" si="10"/>
        <v>500</v>
      </c>
      <c r="M136" s="48">
        <v>3000</v>
      </c>
      <c r="N136" s="46" t="e">
        <f>#N/A</f>
        <v>#N/A</v>
      </c>
      <c r="O136" s="46" t="e">
        <f>#N/A</f>
        <v>#N/A</v>
      </c>
      <c r="Q136" s="49">
        <f>SUM(Q135)</f>
        <v>0</v>
      </c>
      <c r="S136" s="49">
        <f>SUM(S135)</f>
        <v>0</v>
      </c>
    </row>
    <row r="137" spans="1:19" s="44" customFormat="1" ht="42.75" customHeight="1" x14ac:dyDescent="0.2">
      <c r="A137" s="40" t="s">
        <v>127</v>
      </c>
      <c r="B137" s="40"/>
      <c r="C137" s="40">
        <f t="shared" ref="C137:J137" si="19">(C133+C136)</f>
        <v>500</v>
      </c>
      <c r="D137" s="40">
        <f t="shared" si="19"/>
        <v>1000</v>
      </c>
      <c r="E137" s="40">
        <f t="shared" si="19"/>
        <v>1000</v>
      </c>
      <c r="F137" s="40">
        <f t="shared" si="19"/>
        <v>3500</v>
      </c>
      <c r="G137" s="40">
        <f t="shared" si="19"/>
        <v>3500</v>
      </c>
      <c r="H137" s="40" t="e">
        <f t="shared" si="19"/>
        <v>#N/A</v>
      </c>
      <c r="I137" s="41">
        <f t="shared" si="19"/>
        <v>1161.5</v>
      </c>
      <c r="J137" s="42">
        <f t="shared" si="19"/>
        <v>4000</v>
      </c>
      <c r="K137" s="40"/>
      <c r="L137" s="43">
        <f t="shared" si="10"/>
        <v>500</v>
      </c>
      <c r="M137" s="42">
        <f>SUM(M133+M136)</f>
        <v>4000</v>
      </c>
      <c r="N137" s="40" t="e">
        <f>(N133+N136)</f>
        <v>#N/A</v>
      </c>
      <c r="O137" s="40" t="e">
        <f>(O133+O136)</f>
        <v>#N/A</v>
      </c>
      <c r="Q137" s="44">
        <f>SUM(Q133,Q136)</f>
        <v>250</v>
      </c>
      <c r="S137" s="44">
        <f>SUM(S133,S136)</f>
        <v>250</v>
      </c>
    </row>
    <row r="138" spans="1:19" ht="71.25" customHeight="1" x14ac:dyDescent="0.2">
      <c r="A138" s="31" t="s">
        <v>128</v>
      </c>
      <c r="B138" s="25"/>
      <c r="C138" s="25"/>
      <c r="D138" s="25"/>
      <c r="E138" s="25"/>
      <c r="F138" s="25"/>
      <c r="G138" s="25"/>
      <c r="H138" s="25"/>
      <c r="I138" s="32"/>
      <c r="J138" s="33"/>
      <c r="K138" s="25"/>
      <c r="L138" s="25">
        <f t="shared" si="10"/>
        <v>0</v>
      </c>
      <c r="M138" s="33"/>
      <c r="N138" s="25"/>
      <c r="O138" s="25"/>
    </row>
    <row r="139" spans="1:19" ht="37.5" customHeight="1" x14ac:dyDescent="0.2">
      <c r="A139" s="25" t="s">
        <v>129</v>
      </c>
      <c r="B139" s="25"/>
      <c r="C139" s="25"/>
      <c r="D139" s="25"/>
      <c r="E139" s="25"/>
      <c r="F139" s="25"/>
      <c r="G139" s="25"/>
      <c r="H139" s="25"/>
      <c r="I139" s="32"/>
      <c r="J139" s="33"/>
      <c r="K139" s="25"/>
      <c r="L139" s="25">
        <f t="shared" si="10"/>
        <v>0</v>
      </c>
      <c r="M139" s="33"/>
      <c r="N139" s="25"/>
      <c r="O139" s="25"/>
    </row>
    <row r="140" spans="1:19" ht="12.75" customHeight="1" x14ac:dyDescent="0.2">
      <c r="A140" s="25" t="s">
        <v>23</v>
      </c>
      <c r="B140" s="25" t="s">
        <v>130</v>
      </c>
      <c r="C140" s="25">
        <v>9270</v>
      </c>
      <c r="D140" s="25">
        <v>9770</v>
      </c>
      <c r="E140" s="25">
        <v>10000</v>
      </c>
      <c r="F140" s="25">
        <v>10000</v>
      </c>
      <c r="G140" s="25">
        <v>10000</v>
      </c>
      <c r="H140" s="25"/>
      <c r="I140" s="32">
        <v>0</v>
      </c>
      <c r="J140" s="33">
        <v>10000</v>
      </c>
      <c r="K140" s="25"/>
      <c r="L140" s="25">
        <f t="shared" si="10"/>
        <v>0</v>
      </c>
      <c r="M140" s="33">
        <v>10000</v>
      </c>
      <c r="N140" s="25"/>
      <c r="O140" s="25"/>
      <c r="Q140" s="30">
        <v>0</v>
      </c>
      <c r="S140" s="30">
        <v>0</v>
      </c>
    </row>
    <row r="141" spans="1:19" ht="12.75" customHeight="1" x14ac:dyDescent="0.2">
      <c r="A141" s="25" t="s">
        <v>25</v>
      </c>
      <c r="B141" s="25" t="s">
        <v>131</v>
      </c>
      <c r="C141" s="25">
        <v>5000</v>
      </c>
      <c r="D141" s="25">
        <v>5000</v>
      </c>
      <c r="E141" s="25">
        <v>5000</v>
      </c>
      <c r="F141" s="25">
        <v>6500</v>
      </c>
      <c r="G141" s="25">
        <v>6500</v>
      </c>
      <c r="H141" s="25"/>
      <c r="I141" s="32">
        <v>317.79000000000002</v>
      </c>
      <c r="J141" s="33">
        <v>7500</v>
      </c>
      <c r="K141" s="25"/>
      <c r="L141" s="25">
        <f t="shared" si="10"/>
        <v>1000</v>
      </c>
      <c r="M141" s="33">
        <v>7500</v>
      </c>
      <c r="N141" s="25"/>
      <c r="O141" s="25"/>
      <c r="Q141" s="30">
        <v>7000</v>
      </c>
      <c r="S141" s="30">
        <v>5000</v>
      </c>
    </row>
    <row r="142" spans="1:19" s="37" customFormat="1" ht="12.75" customHeight="1" x14ac:dyDescent="0.2">
      <c r="A142" s="34" t="s">
        <v>27</v>
      </c>
      <c r="B142" s="34"/>
      <c r="C142" s="34">
        <f t="shared" ref="C142:J142" si="20">SUM(C140:C141)</f>
        <v>14270</v>
      </c>
      <c r="D142" s="34">
        <f t="shared" si="20"/>
        <v>14770</v>
      </c>
      <c r="E142" s="34">
        <f t="shared" si="20"/>
        <v>15000</v>
      </c>
      <c r="F142" s="34">
        <f t="shared" si="20"/>
        <v>16500</v>
      </c>
      <c r="G142" s="34">
        <f t="shared" si="20"/>
        <v>16500</v>
      </c>
      <c r="H142" s="34">
        <f t="shared" si="20"/>
        <v>0</v>
      </c>
      <c r="I142" s="35">
        <f t="shared" si="20"/>
        <v>317.79000000000002</v>
      </c>
      <c r="J142" s="36">
        <f t="shared" si="20"/>
        <v>17500</v>
      </c>
      <c r="K142" s="34"/>
      <c r="L142" s="34">
        <f t="shared" si="10"/>
        <v>1000</v>
      </c>
      <c r="M142" s="36">
        <f>SUM(M140+M141)</f>
        <v>17500</v>
      </c>
      <c r="N142" s="34">
        <f>SUM(N140:N141)</f>
        <v>0</v>
      </c>
      <c r="O142" s="34">
        <f>SUM(O140:O141)</f>
        <v>0</v>
      </c>
      <c r="Q142" s="37">
        <f>SUM(Q140:Q141)</f>
        <v>7000</v>
      </c>
      <c r="S142" s="37">
        <f>SUM(S140:S141)</f>
        <v>5000</v>
      </c>
    </row>
    <row r="143" spans="1:19" ht="22.5" customHeight="1" x14ac:dyDescent="0.2">
      <c r="A143" s="25" t="s">
        <v>132</v>
      </c>
      <c r="B143" s="25"/>
      <c r="C143" s="25"/>
      <c r="D143" s="25"/>
      <c r="E143" s="25"/>
      <c r="F143" s="25"/>
      <c r="G143" s="25"/>
      <c r="H143" s="25"/>
      <c r="I143" s="32"/>
      <c r="J143" s="33"/>
      <c r="K143" s="25"/>
      <c r="L143" s="25">
        <f t="shared" si="10"/>
        <v>0</v>
      </c>
      <c r="M143" s="33"/>
      <c r="N143" s="25"/>
      <c r="O143" s="25"/>
    </row>
    <row r="144" spans="1:19" ht="12.75" customHeight="1" x14ac:dyDescent="0.2">
      <c r="A144" s="25" t="s">
        <v>23</v>
      </c>
      <c r="B144" s="25" t="s">
        <v>133</v>
      </c>
      <c r="C144" s="25">
        <v>2575</v>
      </c>
      <c r="D144" s="25">
        <v>5000</v>
      </c>
      <c r="E144" s="25">
        <v>5000</v>
      </c>
      <c r="F144" s="25">
        <v>5000</v>
      </c>
      <c r="G144" s="25">
        <v>5000</v>
      </c>
      <c r="H144" s="25"/>
      <c r="I144" s="32">
        <v>0</v>
      </c>
      <c r="J144" s="33">
        <v>5000</v>
      </c>
      <c r="K144" s="25"/>
      <c r="L144" s="25">
        <f t="shared" si="10"/>
        <v>0</v>
      </c>
      <c r="M144" s="33">
        <v>5000</v>
      </c>
      <c r="N144" s="25"/>
      <c r="O144" s="25"/>
      <c r="Q144" s="30">
        <v>0</v>
      </c>
      <c r="S144" s="30">
        <v>0</v>
      </c>
    </row>
    <row r="145" spans="1:19" ht="12.75" customHeight="1" x14ac:dyDescent="0.2">
      <c r="A145" s="25" t="s">
        <v>25</v>
      </c>
      <c r="B145" s="25" t="s">
        <v>134</v>
      </c>
      <c r="C145" s="25">
        <v>7000</v>
      </c>
      <c r="D145" s="25">
        <v>7000</v>
      </c>
      <c r="E145" s="25">
        <v>7000</v>
      </c>
      <c r="F145" s="25">
        <v>7000</v>
      </c>
      <c r="G145" s="25">
        <v>7000</v>
      </c>
      <c r="H145" s="25"/>
      <c r="I145" s="32">
        <v>355</v>
      </c>
      <c r="J145" s="33">
        <v>8000</v>
      </c>
      <c r="K145" s="25"/>
      <c r="L145" s="25">
        <f t="shared" si="10"/>
        <v>1000</v>
      </c>
      <c r="M145" s="33">
        <v>8000</v>
      </c>
      <c r="N145" s="25"/>
      <c r="O145" s="25"/>
      <c r="Q145" s="30">
        <v>1000</v>
      </c>
      <c r="S145" s="30">
        <v>1000</v>
      </c>
    </row>
    <row r="146" spans="1:19" s="37" customFormat="1" ht="12" customHeight="1" x14ac:dyDescent="0.2">
      <c r="A146" s="34" t="s">
        <v>27</v>
      </c>
      <c r="B146" s="34"/>
      <c r="C146" s="34">
        <f t="shared" ref="C146:J146" si="21">SUM(C144:C145)</f>
        <v>9575</v>
      </c>
      <c r="D146" s="34">
        <f t="shared" si="21"/>
        <v>12000</v>
      </c>
      <c r="E146" s="34">
        <f t="shared" si="21"/>
        <v>12000</v>
      </c>
      <c r="F146" s="34">
        <f t="shared" si="21"/>
        <v>12000</v>
      </c>
      <c r="G146" s="34">
        <f t="shared" si="21"/>
        <v>12000</v>
      </c>
      <c r="H146" s="34">
        <f t="shared" si="21"/>
        <v>0</v>
      </c>
      <c r="I146" s="35">
        <f t="shared" si="21"/>
        <v>355</v>
      </c>
      <c r="J146" s="36">
        <f t="shared" si="21"/>
        <v>13000</v>
      </c>
      <c r="K146" s="34"/>
      <c r="L146" s="34">
        <f t="shared" si="10"/>
        <v>1000</v>
      </c>
      <c r="M146" s="36">
        <f>SUM(M144+M145)</f>
        <v>13000</v>
      </c>
      <c r="N146" s="34">
        <f>SUM(N144:N145)</f>
        <v>0</v>
      </c>
      <c r="O146" s="34">
        <f>SUM(O144:O145)</f>
        <v>0</v>
      </c>
      <c r="Q146" s="37">
        <f>SUM(Q144:Q145)</f>
        <v>1000</v>
      </c>
      <c r="S146" s="37">
        <f>SUM(S144:S145)</f>
        <v>1000</v>
      </c>
    </row>
    <row r="147" spans="1:19" ht="27.75" customHeight="1" x14ac:dyDescent="0.2">
      <c r="A147" s="25" t="s">
        <v>135</v>
      </c>
      <c r="B147" s="25"/>
      <c r="C147" s="25"/>
      <c r="D147" s="25"/>
      <c r="E147" s="25"/>
      <c r="F147" s="25"/>
      <c r="G147" s="25"/>
      <c r="H147" s="25"/>
      <c r="I147" s="32"/>
      <c r="J147" s="33"/>
      <c r="K147" s="25"/>
      <c r="L147" s="25">
        <f t="shared" si="10"/>
        <v>0</v>
      </c>
      <c r="M147" s="33"/>
      <c r="N147" s="25"/>
      <c r="O147" s="25"/>
    </row>
    <row r="148" spans="1:19" ht="12.75" customHeight="1" x14ac:dyDescent="0.2">
      <c r="A148" s="25" t="s">
        <v>23</v>
      </c>
      <c r="B148" s="25" t="s">
        <v>136</v>
      </c>
      <c r="C148" s="25">
        <v>1681</v>
      </c>
      <c r="D148" s="25">
        <v>1783</v>
      </c>
      <c r="E148" s="25">
        <v>1835</v>
      </c>
      <c r="F148" s="25">
        <v>1956</v>
      </c>
      <c r="G148" s="25">
        <v>1956</v>
      </c>
      <c r="H148" s="25"/>
      <c r="I148" s="32">
        <v>978</v>
      </c>
      <c r="J148" s="33">
        <v>1956</v>
      </c>
      <c r="K148" s="25"/>
      <c r="L148" s="25">
        <f t="shared" si="10"/>
        <v>0</v>
      </c>
      <c r="M148" s="33">
        <v>2100</v>
      </c>
      <c r="N148" s="25"/>
      <c r="O148" s="25"/>
      <c r="Q148" s="30">
        <v>1500</v>
      </c>
      <c r="S148" s="30">
        <v>1500</v>
      </c>
    </row>
    <row r="149" spans="1:19" ht="12.75" customHeight="1" x14ac:dyDescent="0.2">
      <c r="A149" s="25" t="s">
        <v>29</v>
      </c>
      <c r="B149" s="25" t="s">
        <v>137</v>
      </c>
      <c r="C149" s="25"/>
      <c r="D149" s="25">
        <v>1500</v>
      </c>
      <c r="E149" s="25">
        <v>1650</v>
      </c>
      <c r="F149" s="25">
        <v>1650</v>
      </c>
      <c r="G149" s="25">
        <v>1650</v>
      </c>
      <c r="H149" s="25"/>
      <c r="I149" s="32">
        <v>0</v>
      </c>
      <c r="J149" s="33">
        <v>2000</v>
      </c>
      <c r="K149" s="25"/>
      <c r="L149" s="25">
        <f t="shared" ref="L149:L195" si="22">J149-G149</f>
        <v>350</v>
      </c>
      <c r="M149" s="33">
        <v>2000</v>
      </c>
      <c r="N149" s="25"/>
      <c r="O149" s="25"/>
      <c r="Q149" s="30">
        <v>250</v>
      </c>
      <c r="S149" s="30">
        <v>250</v>
      </c>
    </row>
    <row r="150" spans="1:19" ht="12.75" customHeight="1" x14ac:dyDescent="0.2">
      <c r="A150" s="25" t="s">
        <v>25</v>
      </c>
      <c r="B150" s="25" t="s">
        <v>138</v>
      </c>
      <c r="C150" s="25">
        <v>150</v>
      </c>
      <c r="D150" s="25">
        <v>150</v>
      </c>
      <c r="E150" s="25">
        <v>200</v>
      </c>
      <c r="F150" s="25">
        <v>200</v>
      </c>
      <c r="G150" s="25">
        <v>200</v>
      </c>
      <c r="H150" s="25"/>
      <c r="I150" s="32">
        <v>24.2</v>
      </c>
      <c r="J150" s="33">
        <v>250</v>
      </c>
      <c r="K150" s="25"/>
      <c r="L150" s="25">
        <f t="shared" si="22"/>
        <v>50</v>
      </c>
      <c r="M150" s="33">
        <v>250</v>
      </c>
      <c r="N150" s="25"/>
      <c r="O150" s="25"/>
      <c r="Q150" s="30">
        <v>250</v>
      </c>
      <c r="S150" s="30">
        <v>250</v>
      </c>
    </row>
    <row r="151" spans="1:19" s="37" customFormat="1" ht="12.75" customHeight="1" x14ac:dyDescent="0.2">
      <c r="A151" s="34" t="s">
        <v>27</v>
      </c>
      <c r="B151" s="34"/>
      <c r="C151" s="34">
        <f t="shared" ref="C151:J151" si="23">SUM(C148:C150)</f>
        <v>1831</v>
      </c>
      <c r="D151" s="34">
        <f t="shared" si="23"/>
        <v>3433</v>
      </c>
      <c r="E151" s="34">
        <f t="shared" si="23"/>
        <v>3685</v>
      </c>
      <c r="F151" s="34">
        <f t="shared" si="23"/>
        <v>3806</v>
      </c>
      <c r="G151" s="34">
        <f t="shared" si="23"/>
        <v>3806</v>
      </c>
      <c r="H151" s="34">
        <f t="shared" si="23"/>
        <v>0</v>
      </c>
      <c r="I151" s="35">
        <f t="shared" si="23"/>
        <v>1002.2</v>
      </c>
      <c r="J151" s="36">
        <f t="shared" si="23"/>
        <v>4206</v>
      </c>
      <c r="K151" s="34"/>
      <c r="L151" s="34">
        <f t="shared" si="22"/>
        <v>400</v>
      </c>
      <c r="M151" s="36">
        <f>SUM(M148+M149+M150)</f>
        <v>4350</v>
      </c>
      <c r="N151" s="34">
        <f>SUM(N148:N150)</f>
        <v>0</v>
      </c>
      <c r="O151" s="34">
        <f>SUM(O148:O150)</f>
        <v>0</v>
      </c>
      <c r="Q151" s="37">
        <f>SUM(Q148:Q150)</f>
        <v>2000</v>
      </c>
      <c r="S151" s="37">
        <f>SUM(S148:S150)</f>
        <v>2000</v>
      </c>
    </row>
    <row r="152" spans="1:19" ht="25.5" customHeight="1" x14ac:dyDescent="0.2">
      <c r="A152" s="25" t="s">
        <v>139</v>
      </c>
      <c r="B152" s="25"/>
      <c r="C152" s="25"/>
      <c r="D152" s="25"/>
      <c r="E152" s="25"/>
      <c r="F152" s="25"/>
      <c r="G152" s="25"/>
      <c r="H152" s="25"/>
      <c r="I152" s="32"/>
      <c r="J152" s="33"/>
      <c r="K152" s="25"/>
      <c r="L152" s="25">
        <f t="shared" si="22"/>
        <v>0</v>
      </c>
      <c r="M152" s="33"/>
      <c r="N152" s="25"/>
      <c r="O152" s="25"/>
    </row>
    <row r="153" spans="1:19" ht="12.75" customHeight="1" x14ac:dyDescent="0.2">
      <c r="A153" s="25" t="s">
        <v>328</v>
      </c>
      <c r="B153" s="25" t="s">
        <v>140</v>
      </c>
      <c r="C153" s="25"/>
      <c r="D153" s="25"/>
      <c r="E153" s="25"/>
      <c r="F153" s="25"/>
      <c r="G153" s="25"/>
      <c r="H153" s="25"/>
      <c r="I153" s="32"/>
      <c r="J153" s="33"/>
      <c r="K153" s="25"/>
      <c r="L153" s="25"/>
      <c r="M153" s="33"/>
      <c r="N153" s="25"/>
      <c r="O153" s="25"/>
      <c r="Q153" s="30">
        <v>1000</v>
      </c>
      <c r="S153" s="30">
        <v>1000</v>
      </c>
    </row>
    <row r="154" spans="1:19" s="37" customFormat="1" ht="12.75" customHeight="1" x14ac:dyDescent="0.2">
      <c r="A154" s="34" t="s">
        <v>27</v>
      </c>
      <c r="B154" s="34"/>
      <c r="C154" s="34">
        <v>2500</v>
      </c>
      <c r="D154" s="34">
        <v>3500</v>
      </c>
      <c r="E154" s="34">
        <v>3500</v>
      </c>
      <c r="F154" s="34">
        <v>4500</v>
      </c>
      <c r="G154" s="34">
        <v>4500</v>
      </c>
      <c r="H154" s="34" t="e">
        <f>#N/A</f>
        <v>#N/A</v>
      </c>
      <c r="I154" s="35"/>
      <c r="J154" s="36">
        <v>5000</v>
      </c>
      <c r="K154" s="34"/>
      <c r="L154" s="34">
        <f t="shared" si="22"/>
        <v>500</v>
      </c>
      <c r="M154" s="36">
        <v>2500</v>
      </c>
      <c r="N154" s="34" t="e">
        <f>#N/A</f>
        <v>#N/A</v>
      </c>
      <c r="O154" s="34" t="e">
        <f>#N/A</f>
        <v>#N/A</v>
      </c>
      <c r="Q154" s="37">
        <f>SUM(Q153)</f>
        <v>1000</v>
      </c>
      <c r="S154" s="37">
        <f>SUM(S153)</f>
        <v>1000</v>
      </c>
    </row>
    <row r="155" spans="1:19" ht="23.25" customHeight="1" x14ac:dyDescent="0.2">
      <c r="A155" s="25" t="s">
        <v>141</v>
      </c>
      <c r="B155" s="25"/>
      <c r="C155" s="25"/>
      <c r="D155" s="25"/>
      <c r="E155" s="25"/>
      <c r="F155" s="25"/>
      <c r="G155" s="25"/>
      <c r="H155" s="25"/>
      <c r="I155" s="32"/>
      <c r="J155" s="33"/>
      <c r="K155" s="25"/>
      <c r="L155" s="25">
        <f t="shared" si="22"/>
        <v>0</v>
      </c>
      <c r="M155" s="33"/>
      <c r="N155" s="25"/>
      <c r="O155" s="25"/>
    </row>
    <row r="156" spans="1:19" ht="12.75" customHeight="1" x14ac:dyDescent="0.2">
      <c r="A156" s="25" t="s">
        <v>142</v>
      </c>
      <c r="B156" s="25" t="s">
        <v>143</v>
      </c>
      <c r="C156" s="25">
        <v>4750</v>
      </c>
      <c r="D156" s="25">
        <v>5000</v>
      </c>
      <c r="E156" s="25">
        <v>5000</v>
      </c>
      <c r="F156" s="25">
        <v>5000</v>
      </c>
      <c r="G156" s="25">
        <v>5000</v>
      </c>
      <c r="H156" s="25"/>
      <c r="I156" s="32">
        <v>825.83</v>
      </c>
      <c r="J156" s="33">
        <v>5000</v>
      </c>
      <c r="K156" s="25"/>
      <c r="L156" s="25">
        <f t="shared" si="22"/>
        <v>0</v>
      </c>
      <c r="M156" s="33">
        <v>5000</v>
      </c>
      <c r="N156" s="25"/>
      <c r="O156" s="25"/>
      <c r="Q156" s="30">
        <v>2500</v>
      </c>
      <c r="S156" s="30">
        <v>2500</v>
      </c>
    </row>
    <row r="157" spans="1:19" ht="12.75" customHeight="1" x14ac:dyDescent="0.2">
      <c r="A157" s="25" t="s">
        <v>144</v>
      </c>
      <c r="B157" s="25" t="s">
        <v>145</v>
      </c>
      <c r="C157" s="25"/>
      <c r="D157" s="25"/>
      <c r="E157" s="25"/>
      <c r="F157" s="25"/>
      <c r="G157" s="25"/>
      <c r="H157" s="25"/>
      <c r="I157" s="32"/>
      <c r="J157" s="33">
        <v>5000</v>
      </c>
      <c r="K157" s="25"/>
      <c r="L157" s="25">
        <f t="shared" si="22"/>
        <v>5000</v>
      </c>
      <c r="M157" s="33">
        <v>0</v>
      </c>
      <c r="N157" s="25"/>
      <c r="O157" s="25"/>
      <c r="Q157" s="30">
        <v>0</v>
      </c>
      <c r="S157" s="30">
        <v>0</v>
      </c>
    </row>
    <row r="158" spans="1:19" s="37" customFormat="1" ht="12" customHeight="1" x14ac:dyDescent="0.2">
      <c r="A158" s="34" t="s">
        <v>27</v>
      </c>
      <c r="B158" s="34"/>
      <c r="C158" s="34">
        <f>C156+C157</f>
        <v>4750</v>
      </c>
      <c r="D158" s="34">
        <v>5000</v>
      </c>
      <c r="E158" s="34">
        <v>5000</v>
      </c>
      <c r="F158" s="34">
        <v>5000</v>
      </c>
      <c r="G158" s="34">
        <v>5000</v>
      </c>
      <c r="H158" s="34" t="e">
        <f>#N/A</f>
        <v>#N/A</v>
      </c>
      <c r="I158" s="35">
        <v>825.83</v>
      </c>
      <c r="J158" s="36">
        <f>SUM(J156:J157)</f>
        <v>10000</v>
      </c>
      <c r="K158" s="34"/>
      <c r="L158" s="34">
        <f t="shared" si="22"/>
        <v>5000</v>
      </c>
      <c r="M158" s="36">
        <f>SUM(M156+M157)</f>
        <v>5000</v>
      </c>
      <c r="N158" s="34" t="e">
        <f>#N/A</f>
        <v>#N/A</v>
      </c>
      <c r="O158" s="34" t="e">
        <f>#N/A</f>
        <v>#N/A</v>
      </c>
      <c r="Q158" s="37">
        <f>SUM(Q156:Q157)</f>
        <v>2500</v>
      </c>
      <c r="S158" s="37">
        <f>SUM(S156:S157)</f>
        <v>2500</v>
      </c>
    </row>
    <row r="159" spans="1:19" s="44" customFormat="1" ht="34.5" customHeight="1" x14ac:dyDescent="0.2">
      <c r="A159" s="40" t="s">
        <v>146</v>
      </c>
      <c r="B159" s="40"/>
      <c r="C159" s="40">
        <f t="shared" ref="C159:J159" si="24">((((C142+C146)+C151)+C154)+C158)</f>
        <v>32926</v>
      </c>
      <c r="D159" s="40">
        <f t="shared" si="24"/>
        <v>38703</v>
      </c>
      <c r="E159" s="40">
        <f t="shared" si="24"/>
        <v>39185</v>
      </c>
      <c r="F159" s="40">
        <f t="shared" si="24"/>
        <v>41806</v>
      </c>
      <c r="G159" s="40">
        <f t="shared" si="24"/>
        <v>41806</v>
      </c>
      <c r="H159" s="40" t="e">
        <f t="shared" si="24"/>
        <v>#N/A</v>
      </c>
      <c r="I159" s="41">
        <f t="shared" si="24"/>
        <v>2500.8200000000002</v>
      </c>
      <c r="J159" s="42">
        <f t="shared" si="24"/>
        <v>49706</v>
      </c>
      <c r="K159" s="40"/>
      <c r="L159" s="43">
        <f t="shared" si="22"/>
        <v>7900</v>
      </c>
      <c r="M159" s="42">
        <f>((((M142+M146)+M151)+M154)+M158)</f>
        <v>42350</v>
      </c>
      <c r="N159" s="40" t="e">
        <f>((((N142+N146)+N151)+N154)+N158)</f>
        <v>#N/A</v>
      </c>
      <c r="O159" s="40" t="e">
        <f>((((O142+O146)+O151)+O154)+O158)</f>
        <v>#N/A</v>
      </c>
      <c r="Q159" s="44">
        <f>SUM(Q142,Q146,Q151,Q154,Q158)</f>
        <v>13500</v>
      </c>
      <c r="S159" s="44">
        <f>SUM(S142,S146,S151,S154,S158)</f>
        <v>11500</v>
      </c>
    </row>
    <row r="160" spans="1:19" ht="30.95" customHeight="1" x14ac:dyDescent="0.2">
      <c r="A160" s="50" t="s">
        <v>147</v>
      </c>
      <c r="B160" s="25"/>
      <c r="C160" s="25"/>
      <c r="D160" s="25"/>
      <c r="E160" s="25"/>
      <c r="F160" s="25"/>
      <c r="G160" s="25"/>
      <c r="H160" s="25"/>
      <c r="I160" s="32"/>
      <c r="J160" s="33"/>
      <c r="K160" s="25"/>
      <c r="L160" s="25">
        <f t="shared" si="22"/>
        <v>0</v>
      </c>
      <c r="M160" s="33"/>
      <c r="N160" s="25"/>
      <c r="O160" s="25"/>
    </row>
    <row r="161" spans="1:19" ht="23.25" customHeight="1" x14ac:dyDescent="0.2">
      <c r="A161" s="25" t="s">
        <v>148</v>
      </c>
      <c r="B161" s="25"/>
      <c r="C161" s="25"/>
      <c r="D161" s="25"/>
      <c r="E161" s="25"/>
      <c r="F161" s="25"/>
      <c r="G161" s="25"/>
      <c r="H161" s="25"/>
      <c r="I161" s="32"/>
      <c r="J161" s="33"/>
      <c r="K161" s="25"/>
      <c r="L161" s="25">
        <f t="shared" si="22"/>
        <v>0</v>
      </c>
      <c r="M161" s="33"/>
      <c r="N161" s="25"/>
      <c r="O161" s="25"/>
    </row>
    <row r="162" spans="1:19" ht="12.75" customHeight="1" x14ac:dyDescent="0.2">
      <c r="A162" s="25" t="s">
        <v>23</v>
      </c>
      <c r="B162" s="25" t="s">
        <v>149</v>
      </c>
      <c r="C162" s="25">
        <v>1200</v>
      </c>
      <c r="D162" s="25">
        <v>1500</v>
      </c>
      <c r="E162" s="25">
        <v>1500</v>
      </c>
      <c r="F162" s="25">
        <v>1500</v>
      </c>
      <c r="G162" s="25">
        <v>1500</v>
      </c>
      <c r="H162" s="25"/>
      <c r="I162" s="32">
        <v>650</v>
      </c>
      <c r="J162" s="33">
        <v>1500</v>
      </c>
      <c r="K162" s="25"/>
      <c r="L162" s="25">
        <f t="shared" si="22"/>
        <v>0</v>
      </c>
      <c r="M162" s="33">
        <v>2500</v>
      </c>
      <c r="N162" s="25"/>
      <c r="O162" s="25"/>
      <c r="Q162" s="30">
        <v>2500</v>
      </c>
      <c r="S162" s="30">
        <v>2500</v>
      </c>
    </row>
    <row r="163" spans="1:19" ht="12.75" customHeight="1" x14ac:dyDescent="0.2">
      <c r="A163" s="25" t="s">
        <v>284</v>
      </c>
      <c r="B163" s="25" t="s">
        <v>285</v>
      </c>
      <c r="C163" s="25"/>
      <c r="D163" s="25"/>
      <c r="E163" s="25"/>
      <c r="F163" s="25"/>
      <c r="G163" s="25"/>
      <c r="H163" s="25"/>
      <c r="I163" s="32"/>
      <c r="J163" s="33"/>
      <c r="K163" s="25"/>
      <c r="L163" s="25"/>
      <c r="M163" s="33">
        <v>1000</v>
      </c>
      <c r="N163" s="25"/>
      <c r="O163" s="25"/>
      <c r="Q163" s="30">
        <v>1600</v>
      </c>
      <c r="S163" s="30">
        <v>2000</v>
      </c>
    </row>
    <row r="164" spans="1:19" ht="12.75" customHeight="1" x14ac:dyDescent="0.2">
      <c r="A164" s="25" t="s">
        <v>25</v>
      </c>
      <c r="B164" s="25" t="s">
        <v>150</v>
      </c>
      <c r="C164" s="25">
        <v>200</v>
      </c>
      <c r="D164" s="25">
        <v>500</v>
      </c>
      <c r="E164" s="25">
        <v>500</v>
      </c>
      <c r="F164" s="25">
        <v>500</v>
      </c>
      <c r="G164" s="25">
        <v>500</v>
      </c>
      <c r="H164" s="25"/>
      <c r="I164" s="32">
        <v>88</v>
      </c>
      <c r="J164" s="33">
        <v>500</v>
      </c>
      <c r="K164" s="25"/>
      <c r="L164" s="25">
        <f t="shared" si="22"/>
        <v>0</v>
      </c>
      <c r="M164" s="33">
        <v>500</v>
      </c>
      <c r="N164" s="25"/>
      <c r="O164" s="25"/>
      <c r="Q164" s="30">
        <v>2500</v>
      </c>
      <c r="S164" s="30">
        <v>2500</v>
      </c>
    </row>
    <row r="165" spans="1:19" s="37" customFormat="1" ht="12.75" customHeight="1" x14ac:dyDescent="0.2">
      <c r="A165" s="34" t="s">
        <v>27</v>
      </c>
      <c r="B165" s="34"/>
      <c r="C165" s="34">
        <f t="shared" ref="C165:J165" si="25">SUM(C162:C164)</f>
        <v>1400</v>
      </c>
      <c r="D165" s="34">
        <f t="shared" si="25"/>
        <v>2000</v>
      </c>
      <c r="E165" s="34">
        <f t="shared" si="25"/>
        <v>2000</v>
      </c>
      <c r="F165" s="34">
        <f t="shared" si="25"/>
        <v>2000</v>
      </c>
      <c r="G165" s="34">
        <f t="shared" si="25"/>
        <v>2000</v>
      </c>
      <c r="H165" s="34">
        <f t="shared" si="25"/>
        <v>0</v>
      </c>
      <c r="I165" s="35">
        <f t="shared" si="25"/>
        <v>738</v>
      </c>
      <c r="J165" s="36">
        <f t="shared" si="25"/>
        <v>2000</v>
      </c>
      <c r="K165" s="34"/>
      <c r="L165" s="34">
        <f t="shared" si="22"/>
        <v>0</v>
      </c>
      <c r="M165" s="36">
        <f>SUM(M162+M163+M164)</f>
        <v>4000</v>
      </c>
      <c r="N165" s="34">
        <f>SUM(N162:N164)</f>
        <v>0</v>
      </c>
      <c r="O165" s="34">
        <f>SUM(O162:O164)</f>
        <v>0</v>
      </c>
      <c r="Q165" s="37">
        <f>SUM(Q162:Q164)</f>
        <v>6600</v>
      </c>
      <c r="S165" s="37">
        <f>SUM(S162:S164)</f>
        <v>7000</v>
      </c>
    </row>
    <row r="166" spans="1:19" ht="24.75" customHeight="1" x14ac:dyDescent="0.2">
      <c r="A166" s="25" t="s">
        <v>151</v>
      </c>
      <c r="B166" s="25"/>
      <c r="C166" s="25"/>
      <c r="D166" s="25"/>
      <c r="E166" s="25"/>
      <c r="F166" s="25"/>
      <c r="G166" s="25"/>
      <c r="H166" s="25"/>
      <c r="I166" s="32"/>
      <c r="J166" s="33"/>
      <c r="K166" s="25"/>
      <c r="L166" s="25">
        <f t="shared" si="22"/>
        <v>0</v>
      </c>
      <c r="M166" s="33"/>
      <c r="N166" s="25"/>
      <c r="O166" s="25"/>
    </row>
    <row r="167" spans="1:19" ht="12.75" customHeight="1" x14ac:dyDescent="0.2">
      <c r="A167" s="25" t="s">
        <v>23</v>
      </c>
      <c r="B167" s="25" t="s">
        <v>152</v>
      </c>
      <c r="C167" s="25">
        <v>4635</v>
      </c>
      <c r="D167" s="25">
        <v>7500</v>
      </c>
      <c r="E167" s="25">
        <v>7500</v>
      </c>
      <c r="F167" s="25">
        <v>7500</v>
      </c>
      <c r="G167" s="25">
        <v>7500</v>
      </c>
      <c r="H167" s="25"/>
      <c r="I167" s="32">
        <v>2450</v>
      </c>
      <c r="J167" s="33">
        <v>7500</v>
      </c>
      <c r="K167" s="25"/>
      <c r="L167" s="25">
        <f t="shared" si="22"/>
        <v>0</v>
      </c>
      <c r="M167" s="33">
        <v>7000</v>
      </c>
      <c r="N167" s="25"/>
      <c r="O167" s="25"/>
      <c r="Q167" s="30">
        <v>5000</v>
      </c>
      <c r="S167" s="30">
        <v>5000</v>
      </c>
    </row>
    <row r="168" spans="1:19" ht="12.75" customHeight="1" x14ac:dyDescent="0.2">
      <c r="A168" s="25" t="s">
        <v>101</v>
      </c>
      <c r="B168" s="25" t="s">
        <v>153</v>
      </c>
      <c r="C168" s="25"/>
      <c r="D168" s="25">
        <v>5000</v>
      </c>
      <c r="E168" s="25">
        <v>5000</v>
      </c>
      <c r="F168" s="25">
        <v>5000</v>
      </c>
      <c r="G168" s="25">
        <v>5000</v>
      </c>
      <c r="H168" s="25"/>
      <c r="I168" s="32">
        <v>1650</v>
      </c>
      <c r="J168" s="33">
        <v>5000</v>
      </c>
      <c r="K168" s="25"/>
      <c r="L168" s="25">
        <f t="shared" si="22"/>
        <v>0</v>
      </c>
      <c r="M168" s="33">
        <v>5000</v>
      </c>
      <c r="N168" s="25"/>
      <c r="O168" s="25"/>
      <c r="Q168" s="30">
        <v>3500</v>
      </c>
      <c r="S168" s="30">
        <v>3850</v>
      </c>
    </row>
    <row r="169" spans="1:19" ht="12.75" customHeight="1" x14ac:dyDescent="0.2">
      <c r="A169" s="25" t="s">
        <v>25</v>
      </c>
      <c r="B169" s="25" t="s">
        <v>154</v>
      </c>
      <c r="C169" s="25">
        <v>10400</v>
      </c>
      <c r="D169" s="25">
        <v>10400</v>
      </c>
      <c r="E169" s="25">
        <v>50000</v>
      </c>
      <c r="F169" s="25">
        <v>50000</v>
      </c>
      <c r="G169" s="25">
        <v>50000</v>
      </c>
      <c r="H169" s="25"/>
      <c r="I169" s="32">
        <v>457.15</v>
      </c>
      <c r="J169" s="33">
        <v>10000</v>
      </c>
      <c r="K169" s="25"/>
      <c r="L169" s="25">
        <f t="shared" si="22"/>
        <v>-40000</v>
      </c>
      <c r="M169" s="33">
        <v>2500</v>
      </c>
      <c r="N169" s="25"/>
      <c r="O169" s="25"/>
      <c r="Q169" s="30">
        <v>7000</v>
      </c>
      <c r="S169" s="30">
        <v>7000</v>
      </c>
    </row>
    <row r="170" spans="1:19" s="37" customFormat="1" ht="12.75" customHeight="1" x14ac:dyDescent="0.2">
      <c r="A170" s="34" t="s">
        <v>27</v>
      </c>
      <c r="B170" s="34"/>
      <c r="C170" s="34">
        <f t="shared" ref="C170:J170" si="26">SUM(C167:C169)</f>
        <v>15035</v>
      </c>
      <c r="D170" s="34">
        <f t="shared" si="26"/>
        <v>22900</v>
      </c>
      <c r="E170" s="34">
        <f t="shared" si="26"/>
        <v>62500</v>
      </c>
      <c r="F170" s="34">
        <f t="shared" si="26"/>
        <v>62500</v>
      </c>
      <c r="G170" s="34">
        <f t="shared" si="26"/>
        <v>62500</v>
      </c>
      <c r="H170" s="34">
        <f t="shared" si="26"/>
        <v>0</v>
      </c>
      <c r="I170" s="35">
        <f t="shared" si="26"/>
        <v>4557.1499999999996</v>
      </c>
      <c r="J170" s="36">
        <f t="shared" si="26"/>
        <v>22500</v>
      </c>
      <c r="K170" s="34"/>
      <c r="L170" s="34">
        <f t="shared" si="22"/>
        <v>-40000</v>
      </c>
      <c r="M170" s="36">
        <f>SUM(M167+M168+M169)</f>
        <v>14500</v>
      </c>
      <c r="N170" s="34">
        <f>SUM(N167:N169)</f>
        <v>0</v>
      </c>
      <c r="O170" s="34">
        <f>SUM(O167:O169)</f>
        <v>0</v>
      </c>
      <c r="Q170" s="37">
        <f>SUM(Q167:Q169)</f>
        <v>15500</v>
      </c>
      <c r="S170" s="37">
        <f>SUM(S167:S169)</f>
        <v>15850</v>
      </c>
    </row>
    <row r="171" spans="1:19" ht="24.75" customHeight="1" x14ac:dyDescent="0.2">
      <c r="A171" s="25" t="s">
        <v>155</v>
      </c>
      <c r="B171" s="25"/>
      <c r="C171" s="25"/>
      <c r="D171" s="25"/>
      <c r="E171" s="25"/>
      <c r="F171" s="25"/>
      <c r="G171" s="25"/>
      <c r="H171" s="25"/>
      <c r="I171" s="32"/>
      <c r="J171" s="33"/>
      <c r="K171" s="25"/>
      <c r="L171" s="25">
        <f t="shared" si="22"/>
        <v>0</v>
      </c>
      <c r="M171" s="33"/>
      <c r="N171" s="25"/>
      <c r="O171" s="25"/>
    </row>
    <row r="172" spans="1:19" ht="12.75" customHeight="1" x14ac:dyDescent="0.2">
      <c r="A172" s="25" t="s">
        <v>329</v>
      </c>
      <c r="B172" s="25" t="s">
        <v>156</v>
      </c>
      <c r="C172" s="25"/>
      <c r="D172" s="25"/>
      <c r="E172" s="25"/>
      <c r="F172" s="25"/>
      <c r="G172" s="25"/>
      <c r="H172" s="25"/>
      <c r="I172" s="32"/>
      <c r="J172" s="33"/>
      <c r="K172" s="25"/>
      <c r="L172" s="25"/>
      <c r="M172" s="33"/>
      <c r="N172" s="25"/>
      <c r="O172" s="25"/>
      <c r="Q172" s="30">
        <v>1000</v>
      </c>
      <c r="S172" s="30">
        <v>1000</v>
      </c>
    </row>
    <row r="173" spans="1:19" s="37" customFormat="1" ht="12.75" customHeight="1" x14ac:dyDescent="0.2">
      <c r="A173" s="34" t="s">
        <v>27</v>
      </c>
      <c r="B173" s="34"/>
      <c r="C173" s="34">
        <v>4000</v>
      </c>
      <c r="D173" s="34">
        <v>4000</v>
      </c>
      <c r="E173" s="34">
        <v>4000</v>
      </c>
      <c r="F173" s="34">
        <v>4000</v>
      </c>
      <c r="G173" s="34">
        <v>4000</v>
      </c>
      <c r="H173" s="34" t="e">
        <f>#N/A</f>
        <v>#N/A</v>
      </c>
      <c r="I173" s="35">
        <v>399.51</v>
      </c>
      <c r="J173" s="36">
        <v>4000</v>
      </c>
      <c r="K173" s="34"/>
      <c r="L173" s="34">
        <f t="shared" si="22"/>
        <v>0</v>
      </c>
      <c r="M173" s="36">
        <v>2700</v>
      </c>
      <c r="N173" s="34" t="e">
        <f>#N/A</f>
        <v>#N/A</v>
      </c>
      <c r="O173" s="34" t="e">
        <f>#N/A</f>
        <v>#N/A</v>
      </c>
      <c r="Q173" s="37">
        <f>SUM(Q172)</f>
        <v>1000</v>
      </c>
      <c r="S173" s="37">
        <f>SUM(S172)</f>
        <v>1000</v>
      </c>
    </row>
    <row r="174" spans="1:19" ht="36" customHeight="1" x14ac:dyDescent="0.2">
      <c r="A174" s="25" t="s">
        <v>157</v>
      </c>
      <c r="B174" s="25"/>
      <c r="C174" s="25"/>
      <c r="D174" s="25"/>
      <c r="E174" s="25"/>
      <c r="F174" s="25"/>
      <c r="G174" s="25"/>
      <c r="H174" s="25"/>
      <c r="I174" s="32"/>
      <c r="J174" s="33"/>
      <c r="K174" s="25"/>
      <c r="L174" s="25">
        <f t="shared" si="22"/>
        <v>0</v>
      </c>
      <c r="M174" s="33"/>
      <c r="N174" s="25"/>
      <c r="O174" s="25"/>
    </row>
    <row r="175" spans="1:19" ht="12.75" customHeight="1" x14ac:dyDescent="0.2">
      <c r="A175" s="25" t="s">
        <v>330</v>
      </c>
      <c r="B175" s="25" t="s">
        <v>158</v>
      </c>
      <c r="C175" s="25"/>
      <c r="D175" s="25"/>
      <c r="E175" s="25"/>
      <c r="F175" s="25"/>
      <c r="G175" s="25"/>
      <c r="H175" s="25"/>
      <c r="I175" s="32"/>
      <c r="J175" s="33"/>
      <c r="K175" s="25"/>
      <c r="L175" s="25"/>
      <c r="M175" s="33"/>
      <c r="N175" s="25"/>
      <c r="O175" s="25"/>
      <c r="Q175" s="30">
        <v>500</v>
      </c>
      <c r="S175" s="30">
        <v>500</v>
      </c>
    </row>
    <row r="176" spans="1:19" s="37" customFormat="1" ht="12.75" customHeight="1" x14ac:dyDescent="0.2">
      <c r="A176" s="34" t="s">
        <v>27</v>
      </c>
      <c r="B176" s="34"/>
      <c r="C176" s="34">
        <v>11000</v>
      </c>
      <c r="D176" s="34">
        <v>11000</v>
      </c>
      <c r="E176" s="34">
        <v>5000</v>
      </c>
      <c r="F176" s="34">
        <v>5000</v>
      </c>
      <c r="G176" s="34">
        <v>5000</v>
      </c>
      <c r="H176" s="34" t="e">
        <f>#N/A</f>
        <v>#N/A</v>
      </c>
      <c r="I176" s="35">
        <v>3119.81</v>
      </c>
      <c r="J176" s="36">
        <v>5000</v>
      </c>
      <c r="K176" s="34"/>
      <c r="L176" s="34">
        <f t="shared" si="22"/>
        <v>0</v>
      </c>
      <c r="M176" s="36">
        <v>1000</v>
      </c>
      <c r="N176" s="34" t="e">
        <f>#N/A</f>
        <v>#N/A</v>
      </c>
      <c r="O176" s="34" t="e">
        <f>#N/A</f>
        <v>#N/A</v>
      </c>
      <c r="Q176" s="37">
        <f>SUM(Q175)</f>
        <v>500</v>
      </c>
      <c r="S176" s="37">
        <f>SUM(S175)</f>
        <v>500</v>
      </c>
    </row>
    <row r="177" spans="1:19" s="44" customFormat="1" ht="35.25" customHeight="1" x14ac:dyDescent="0.2">
      <c r="A177" s="40" t="s">
        <v>159</v>
      </c>
      <c r="B177" s="40"/>
      <c r="C177" s="40">
        <f t="shared" ref="C177:J177" si="27">(((C165+C170)+C173)+C176)</f>
        <v>31435</v>
      </c>
      <c r="D177" s="40">
        <f t="shared" si="27"/>
        <v>39900</v>
      </c>
      <c r="E177" s="40">
        <f t="shared" si="27"/>
        <v>73500</v>
      </c>
      <c r="F177" s="40">
        <f t="shared" si="27"/>
        <v>73500</v>
      </c>
      <c r="G177" s="40">
        <f t="shared" si="27"/>
        <v>73500</v>
      </c>
      <c r="H177" s="40" t="e">
        <f t="shared" si="27"/>
        <v>#N/A</v>
      </c>
      <c r="I177" s="41">
        <f t="shared" si="27"/>
        <v>8814.4699999999993</v>
      </c>
      <c r="J177" s="42">
        <f t="shared" si="27"/>
        <v>33500</v>
      </c>
      <c r="K177" s="40"/>
      <c r="L177" s="43">
        <f t="shared" si="22"/>
        <v>-40000</v>
      </c>
      <c r="M177" s="42">
        <f>(((M165+M170)+M173)+M176)</f>
        <v>22200</v>
      </c>
      <c r="N177" s="40" t="e">
        <f>(((N165+N170)+N173)+N176)</f>
        <v>#N/A</v>
      </c>
      <c r="O177" s="40" t="e">
        <f>(((O165+O170)+O173)+O176)</f>
        <v>#N/A</v>
      </c>
      <c r="Q177" s="44">
        <f>SUM(Q165,Q170,Q173,Q176)</f>
        <v>23600</v>
      </c>
      <c r="S177" s="44">
        <f>SUM(S165,S170,S173,S176)</f>
        <v>24350</v>
      </c>
    </row>
    <row r="178" spans="1:19" ht="30.95" customHeight="1" x14ac:dyDescent="0.2">
      <c r="A178" s="50" t="s">
        <v>160</v>
      </c>
      <c r="B178" s="25"/>
      <c r="C178" s="25"/>
      <c r="D178" s="25"/>
      <c r="E178" s="25"/>
      <c r="F178" s="25"/>
      <c r="G178" s="25"/>
      <c r="H178" s="25"/>
      <c r="I178" s="32"/>
      <c r="J178" s="33"/>
      <c r="K178" s="25"/>
      <c r="L178" s="25">
        <f t="shared" si="22"/>
        <v>0</v>
      </c>
      <c r="M178" s="33"/>
      <c r="N178" s="25"/>
      <c r="O178" s="25"/>
    </row>
    <row r="179" spans="1:19" ht="24" customHeight="1" x14ac:dyDescent="0.2">
      <c r="A179" s="25" t="s">
        <v>161</v>
      </c>
      <c r="B179" s="25"/>
      <c r="C179" s="25"/>
      <c r="D179" s="25"/>
      <c r="E179" s="25"/>
      <c r="F179" s="25"/>
      <c r="G179" s="25"/>
      <c r="H179" s="25"/>
      <c r="I179" s="32"/>
      <c r="J179" s="33"/>
      <c r="K179" s="25"/>
      <c r="L179" s="25">
        <f t="shared" si="22"/>
        <v>0</v>
      </c>
      <c r="M179" s="33"/>
      <c r="N179" s="25"/>
      <c r="O179" s="25"/>
    </row>
    <row r="180" spans="1:19" ht="12.75" customHeight="1" x14ac:dyDescent="0.2">
      <c r="A180" s="25" t="s">
        <v>162</v>
      </c>
      <c r="B180" s="25" t="s">
        <v>163</v>
      </c>
      <c r="C180" s="25">
        <v>15000</v>
      </c>
      <c r="D180" s="25">
        <v>15000</v>
      </c>
      <c r="E180" s="25">
        <v>15000</v>
      </c>
      <c r="F180" s="25">
        <v>15000</v>
      </c>
      <c r="G180" s="25">
        <v>15000</v>
      </c>
      <c r="H180" s="25"/>
      <c r="I180" s="32">
        <v>0</v>
      </c>
      <c r="J180" s="33">
        <v>19500</v>
      </c>
      <c r="K180" s="25"/>
      <c r="L180" s="25">
        <f t="shared" si="22"/>
        <v>4500</v>
      </c>
      <c r="M180" s="33">
        <v>30000</v>
      </c>
      <c r="N180" s="25"/>
      <c r="O180" s="25"/>
      <c r="Q180" s="30">
        <v>32000</v>
      </c>
      <c r="S180" s="30">
        <v>37000</v>
      </c>
    </row>
    <row r="181" spans="1:19" ht="12.75" customHeight="1" x14ac:dyDescent="0.2">
      <c r="A181" s="25" t="s">
        <v>164</v>
      </c>
      <c r="B181" s="25" t="s">
        <v>306</v>
      </c>
      <c r="C181" s="25">
        <v>16225</v>
      </c>
      <c r="D181" s="25">
        <v>17028</v>
      </c>
      <c r="E181" s="25">
        <v>17866</v>
      </c>
      <c r="F181" s="25">
        <v>17964</v>
      </c>
      <c r="G181" s="25">
        <v>17964</v>
      </c>
      <c r="H181" s="25"/>
      <c r="I181" s="32">
        <v>8577.4699999999993</v>
      </c>
      <c r="J181" s="33">
        <v>22760</v>
      </c>
      <c r="K181" s="25"/>
      <c r="L181" s="25">
        <f t="shared" si="22"/>
        <v>4796</v>
      </c>
      <c r="M181" s="33">
        <v>25260</v>
      </c>
      <c r="N181" s="25"/>
      <c r="O181" s="25"/>
      <c r="Q181" s="30">
        <v>24250</v>
      </c>
      <c r="S181" s="30">
        <v>27000</v>
      </c>
    </row>
    <row r="182" spans="1:19" ht="12.75" customHeight="1" x14ac:dyDescent="0.2">
      <c r="A182" s="25" t="s">
        <v>165</v>
      </c>
      <c r="B182" s="25" t="s">
        <v>166</v>
      </c>
      <c r="C182" s="25">
        <v>50939</v>
      </c>
      <c r="D182" s="25">
        <v>55524</v>
      </c>
      <c r="E182" s="25">
        <v>59966</v>
      </c>
      <c r="F182" s="25">
        <v>59966</v>
      </c>
      <c r="G182" s="25">
        <v>59966</v>
      </c>
      <c r="H182" s="25"/>
      <c r="I182" s="32">
        <v>26706.87</v>
      </c>
      <c r="J182" s="33">
        <v>68963</v>
      </c>
      <c r="K182" s="25"/>
      <c r="L182" s="25">
        <f t="shared" si="22"/>
        <v>8997</v>
      </c>
      <c r="M182" s="33">
        <v>89746</v>
      </c>
      <c r="N182" s="25"/>
      <c r="O182" s="25"/>
      <c r="Q182" s="30">
        <v>91000</v>
      </c>
      <c r="S182" s="30">
        <v>91000</v>
      </c>
    </row>
    <row r="183" spans="1:19" s="37" customFormat="1" ht="12.75" customHeight="1" x14ac:dyDescent="0.2">
      <c r="A183" s="34" t="s">
        <v>27</v>
      </c>
      <c r="B183" s="34"/>
      <c r="C183" s="34">
        <f t="shared" ref="C183:J183" si="28">SUM(C180:C182)</f>
        <v>82164</v>
      </c>
      <c r="D183" s="34">
        <f t="shared" si="28"/>
        <v>87552</v>
      </c>
      <c r="E183" s="34">
        <f t="shared" si="28"/>
        <v>92832</v>
      </c>
      <c r="F183" s="34">
        <f t="shared" si="28"/>
        <v>92930</v>
      </c>
      <c r="G183" s="34">
        <f t="shared" si="28"/>
        <v>92930</v>
      </c>
      <c r="H183" s="34">
        <f t="shared" si="28"/>
        <v>0</v>
      </c>
      <c r="I183" s="35">
        <f t="shared" si="28"/>
        <v>35284.339999999997</v>
      </c>
      <c r="J183" s="36">
        <f t="shared" si="28"/>
        <v>111223</v>
      </c>
      <c r="K183" s="34"/>
      <c r="L183" s="34">
        <f t="shared" si="22"/>
        <v>18293</v>
      </c>
      <c r="M183" s="36">
        <f>SUM(M180+M181+M182)</f>
        <v>145006</v>
      </c>
      <c r="N183" s="34">
        <f>SUM(N180:N182)</f>
        <v>0</v>
      </c>
      <c r="O183" s="34">
        <f>SUM(O180:O182)</f>
        <v>0</v>
      </c>
      <c r="Q183" s="37">
        <f>SUM(Q180:Q182)</f>
        <v>147250</v>
      </c>
      <c r="S183" s="37">
        <f>SUM(S180:S182)</f>
        <v>155000</v>
      </c>
    </row>
    <row r="184" spans="1:19" ht="60" customHeight="1" x14ac:dyDescent="0.2">
      <c r="A184" s="25" t="s">
        <v>167</v>
      </c>
      <c r="B184" s="25"/>
      <c r="C184" s="25"/>
      <c r="D184" s="25"/>
      <c r="E184" s="25"/>
      <c r="F184" s="25"/>
      <c r="G184" s="25"/>
      <c r="H184" s="25"/>
      <c r="I184" s="32"/>
      <c r="J184" s="33"/>
      <c r="K184" s="25"/>
      <c r="L184" s="25">
        <f t="shared" si="22"/>
        <v>0</v>
      </c>
      <c r="M184" s="33"/>
      <c r="N184" s="25"/>
      <c r="O184" s="25"/>
    </row>
    <row r="185" spans="1:19" ht="12.75" customHeight="1" x14ac:dyDescent="0.2">
      <c r="A185" s="25" t="s">
        <v>168</v>
      </c>
      <c r="B185" s="25" t="s">
        <v>169</v>
      </c>
      <c r="C185" s="25">
        <v>12000</v>
      </c>
      <c r="D185" s="25">
        <v>0</v>
      </c>
      <c r="E185" s="25">
        <v>0</v>
      </c>
      <c r="F185" s="25">
        <v>0</v>
      </c>
      <c r="G185" s="25">
        <v>0</v>
      </c>
      <c r="H185" s="25"/>
      <c r="I185" s="32"/>
      <c r="J185" s="33"/>
      <c r="K185" s="25"/>
      <c r="L185" s="25">
        <f t="shared" si="22"/>
        <v>0</v>
      </c>
      <c r="M185" s="33">
        <v>0</v>
      </c>
      <c r="N185" s="25"/>
      <c r="O185" s="25"/>
      <c r="Q185" s="30">
        <v>0</v>
      </c>
      <c r="S185" s="30">
        <v>0</v>
      </c>
    </row>
    <row r="186" spans="1:19" s="37" customFormat="1" ht="12.75" customHeight="1" x14ac:dyDescent="0.2">
      <c r="A186" s="34" t="s">
        <v>27</v>
      </c>
      <c r="B186" s="34"/>
      <c r="C186" s="34">
        <f t="shared" ref="C186:J186" si="29">SUM(C185:C185)</f>
        <v>12000</v>
      </c>
      <c r="D186" s="34">
        <f t="shared" si="29"/>
        <v>0</v>
      </c>
      <c r="E186" s="34">
        <f t="shared" si="29"/>
        <v>0</v>
      </c>
      <c r="F186" s="34">
        <f t="shared" si="29"/>
        <v>0</v>
      </c>
      <c r="G186" s="34">
        <f t="shared" si="29"/>
        <v>0</v>
      </c>
      <c r="H186" s="34">
        <f t="shared" si="29"/>
        <v>0</v>
      </c>
      <c r="I186" s="35">
        <f t="shared" si="29"/>
        <v>0</v>
      </c>
      <c r="J186" s="36">
        <f t="shared" si="29"/>
        <v>0</v>
      </c>
      <c r="K186" s="34"/>
      <c r="L186" s="34">
        <f t="shared" si="22"/>
        <v>0</v>
      </c>
      <c r="M186" s="36">
        <f>SUM(M185:M185)</f>
        <v>0</v>
      </c>
      <c r="N186" s="34">
        <f>SUM(N185:N185)</f>
        <v>0</v>
      </c>
      <c r="O186" s="34">
        <f>SUM(O185:O185)</f>
        <v>0</v>
      </c>
      <c r="Q186" s="37">
        <v>0</v>
      </c>
      <c r="S186" s="37">
        <v>0</v>
      </c>
    </row>
    <row r="187" spans="1:19" ht="28.5" customHeight="1" x14ac:dyDescent="0.2">
      <c r="A187" s="25" t="s">
        <v>170</v>
      </c>
      <c r="B187" s="25"/>
      <c r="C187" s="25"/>
      <c r="D187" s="25"/>
      <c r="E187" s="25"/>
      <c r="F187" s="25"/>
      <c r="G187" s="25"/>
      <c r="H187" s="25"/>
      <c r="I187" s="32"/>
      <c r="J187" s="33"/>
      <c r="K187" s="25"/>
      <c r="L187" s="25">
        <f t="shared" si="22"/>
        <v>0</v>
      </c>
      <c r="M187" s="33"/>
      <c r="N187" s="25"/>
      <c r="O187" s="25"/>
    </row>
    <row r="188" spans="1:19" ht="12.75" customHeight="1" x14ac:dyDescent="0.2">
      <c r="A188" s="25" t="s">
        <v>168</v>
      </c>
      <c r="B188" s="25" t="s">
        <v>171</v>
      </c>
      <c r="C188" s="25">
        <v>4110</v>
      </c>
      <c r="D188" s="25">
        <v>0</v>
      </c>
      <c r="E188" s="25">
        <v>0</v>
      </c>
      <c r="F188" s="25">
        <v>0</v>
      </c>
      <c r="G188" s="25">
        <v>0</v>
      </c>
      <c r="H188" s="25"/>
      <c r="I188" s="32"/>
      <c r="J188" s="33"/>
      <c r="K188" s="25"/>
      <c r="L188" s="25">
        <f t="shared" si="22"/>
        <v>0</v>
      </c>
      <c r="M188" s="33"/>
      <c r="N188" s="25"/>
      <c r="O188" s="25"/>
      <c r="Q188" s="30">
        <v>0</v>
      </c>
      <c r="S188" s="30">
        <v>0</v>
      </c>
    </row>
    <row r="189" spans="1:19" s="37" customFormat="1" ht="12.75" customHeight="1" x14ac:dyDescent="0.2">
      <c r="A189" s="34" t="s">
        <v>27</v>
      </c>
      <c r="B189" s="34"/>
      <c r="C189" s="34">
        <f t="shared" ref="C189:J189" si="30">SUM(C188:C188)</f>
        <v>4110</v>
      </c>
      <c r="D189" s="34">
        <f t="shared" si="30"/>
        <v>0</v>
      </c>
      <c r="E189" s="34">
        <f t="shared" si="30"/>
        <v>0</v>
      </c>
      <c r="F189" s="34">
        <f t="shared" si="30"/>
        <v>0</v>
      </c>
      <c r="G189" s="34">
        <f t="shared" si="30"/>
        <v>0</v>
      </c>
      <c r="H189" s="34">
        <f t="shared" si="30"/>
        <v>0</v>
      </c>
      <c r="I189" s="35">
        <f t="shared" si="30"/>
        <v>0</v>
      </c>
      <c r="J189" s="36">
        <f t="shared" si="30"/>
        <v>0</v>
      </c>
      <c r="K189" s="34"/>
      <c r="L189" s="34">
        <f t="shared" si="22"/>
        <v>0</v>
      </c>
      <c r="M189" s="36">
        <f>SUM(M188)</f>
        <v>0</v>
      </c>
      <c r="N189" s="34">
        <f>SUM(N188:N188)</f>
        <v>0</v>
      </c>
      <c r="O189" s="34">
        <f>SUM(O188:O188)</f>
        <v>0</v>
      </c>
      <c r="Q189" s="37">
        <v>0</v>
      </c>
      <c r="S189" s="37">
        <v>0</v>
      </c>
    </row>
    <row r="190" spans="1:19" s="44" customFormat="1" ht="24.75" customHeight="1" x14ac:dyDescent="0.2">
      <c r="A190" s="40" t="s">
        <v>172</v>
      </c>
      <c r="B190" s="40"/>
      <c r="C190" s="40">
        <f t="shared" ref="C190:J190" si="31">((C183+C186)+C189)</f>
        <v>98274</v>
      </c>
      <c r="D190" s="40">
        <f t="shared" si="31"/>
        <v>87552</v>
      </c>
      <c r="E190" s="40">
        <f t="shared" si="31"/>
        <v>92832</v>
      </c>
      <c r="F190" s="40">
        <f t="shared" si="31"/>
        <v>92930</v>
      </c>
      <c r="G190" s="40">
        <f t="shared" si="31"/>
        <v>92930</v>
      </c>
      <c r="H190" s="40">
        <f t="shared" si="31"/>
        <v>0</v>
      </c>
      <c r="I190" s="41">
        <f t="shared" si="31"/>
        <v>35284.339999999997</v>
      </c>
      <c r="J190" s="42">
        <f t="shared" si="31"/>
        <v>111223</v>
      </c>
      <c r="K190" s="40"/>
      <c r="L190" s="43">
        <f t="shared" si="22"/>
        <v>18293</v>
      </c>
      <c r="M190" s="42">
        <f>((M183+M186)+M189)</f>
        <v>145006</v>
      </c>
      <c r="N190" s="40">
        <f>((N183+N186)+N189)</f>
        <v>0</v>
      </c>
      <c r="O190" s="40">
        <f>((O183+O186)+O189)</f>
        <v>0</v>
      </c>
      <c r="Q190" s="44">
        <f>SUM(Q183,Q186,Q189)</f>
        <v>147250</v>
      </c>
      <c r="S190" s="44">
        <f>SUM(S183,S186,S189)</f>
        <v>155000</v>
      </c>
    </row>
    <row r="191" spans="1:19" ht="33.75" customHeight="1" x14ac:dyDescent="0.2">
      <c r="A191" s="51" t="s">
        <v>173</v>
      </c>
      <c r="B191" s="52"/>
      <c r="C191" s="51">
        <f t="shared" ref="C191:I191" si="32">((((((C89+C107)+C115)+C129)+C137)+C159)+C177)+C190</f>
        <v>462296</v>
      </c>
      <c r="D191" s="51">
        <f t="shared" si="32"/>
        <v>618255</v>
      </c>
      <c r="E191" s="51">
        <f t="shared" si="32"/>
        <v>627117</v>
      </c>
      <c r="F191" s="51">
        <f t="shared" si="32"/>
        <v>757502</v>
      </c>
      <c r="G191" s="51">
        <f t="shared" si="32"/>
        <v>716465</v>
      </c>
      <c r="H191" s="51" t="e">
        <f t="shared" si="32"/>
        <v>#N/A</v>
      </c>
      <c r="I191" s="53">
        <f t="shared" si="32"/>
        <v>227037</v>
      </c>
      <c r="J191" s="54">
        <f>((((((J89+J107)+J115)+J129)+J137)+J159)+J177)+J190</f>
        <v>680895</v>
      </c>
      <c r="K191" s="51"/>
      <c r="L191" s="25">
        <f t="shared" si="22"/>
        <v>-35570</v>
      </c>
      <c r="M191" s="54">
        <f>((((((M89+M107)+M115)+M129)+M137)+M159)+M177)+M190</f>
        <v>635113</v>
      </c>
      <c r="N191" s="51" t="e">
        <f>((((((N89+N107)+N115)+N129)+N137)+N159)+N177)+N190</f>
        <v>#N/A</v>
      </c>
      <c r="O191" s="51" t="e">
        <f>((((((O89+O107)+O115)+O129)+O137)+O159)+O177)+O190</f>
        <v>#N/A</v>
      </c>
      <c r="Q191" s="30">
        <v>727000</v>
      </c>
      <c r="S191" s="30">
        <v>759690</v>
      </c>
    </row>
    <row r="192" spans="1:19" ht="12.75" hidden="1" customHeight="1" x14ac:dyDescent="0.2">
      <c r="A192" s="51"/>
      <c r="B192" s="52"/>
      <c r="C192" s="51"/>
      <c r="D192" s="51"/>
      <c r="E192" s="51"/>
      <c r="F192" s="51"/>
      <c r="G192" s="51"/>
      <c r="H192" s="51"/>
      <c r="I192" s="53"/>
      <c r="J192" s="54"/>
      <c r="K192" s="51"/>
      <c r="L192" s="25">
        <f t="shared" si="22"/>
        <v>0</v>
      </c>
      <c r="M192" s="54"/>
      <c r="N192" s="51"/>
      <c r="O192" s="51"/>
    </row>
    <row r="193" spans="1:19" ht="12.75" hidden="1" customHeight="1" x14ac:dyDescent="0.2">
      <c r="A193" s="51" t="s">
        <v>293</v>
      </c>
      <c r="B193" s="52" t="s">
        <v>174</v>
      </c>
      <c r="C193" s="51">
        <v>0</v>
      </c>
      <c r="D193" s="51">
        <v>0</v>
      </c>
      <c r="E193" s="51">
        <v>0</v>
      </c>
      <c r="F193" s="51">
        <v>0</v>
      </c>
      <c r="G193" s="51">
        <v>0</v>
      </c>
      <c r="H193" s="51"/>
      <c r="I193" s="53"/>
      <c r="J193" s="54"/>
      <c r="K193" s="51"/>
      <c r="L193" s="25">
        <f t="shared" si="22"/>
        <v>0</v>
      </c>
      <c r="M193" s="54"/>
      <c r="N193" s="51"/>
      <c r="O193" s="51"/>
    </row>
    <row r="194" spans="1:19" ht="12.75" hidden="1" customHeight="1" x14ac:dyDescent="0.2">
      <c r="A194" s="51"/>
      <c r="B194" s="52"/>
      <c r="C194" s="51"/>
      <c r="D194" s="51"/>
      <c r="E194" s="51"/>
      <c r="F194" s="51"/>
      <c r="G194" s="51"/>
      <c r="H194" s="51"/>
      <c r="I194" s="53"/>
      <c r="J194" s="54"/>
      <c r="K194" s="51"/>
      <c r="L194" s="25">
        <f t="shared" si="22"/>
        <v>0</v>
      </c>
      <c r="M194" s="54"/>
      <c r="N194" s="51"/>
      <c r="O194" s="51"/>
    </row>
    <row r="195" spans="1:19" s="44" customFormat="1" ht="51.75" customHeight="1" x14ac:dyDescent="0.2">
      <c r="A195" s="43" t="s">
        <v>175</v>
      </c>
      <c r="B195" s="43"/>
      <c r="C195" s="43">
        <f t="shared" ref="C195:I195" si="33">C191+C193</f>
        <v>462296</v>
      </c>
      <c r="D195" s="43">
        <f t="shared" si="33"/>
        <v>618255</v>
      </c>
      <c r="E195" s="43">
        <f t="shared" si="33"/>
        <v>627117</v>
      </c>
      <c r="F195" s="43">
        <f t="shared" si="33"/>
        <v>757502</v>
      </c>
      <c r="G195" s="43">
        <f t="shared" si="33"/>
        <v>716465</v>
      </c>
      <c r="H195" s="43" t="e">
        <f t="shared" si="33"/>
        <v>#N/A</v>
      </c>
      <c r="I195" s="55">
        <f t="shared" si="33"/>
        <v>227037</v>
      </c>
      <c r="J195" s="56">
        <f>J191+J193</f>
        <v>680895</v>
      </c>
      <c r="K195" s="43"/>
      <c r="L195" s="43">
        <f t="shared" si="22"/>
        <v>-35570</v>
      </c>
      <c r="M195" s="56">
        <f>M191</f>
        <v>635113</v>
      </c>
      <c r="N195" s="43" t="e">
        <f>N191+N193</f>
        <v>#N/A</v>
      </c>
      <c r="O195" s="43" t="e">
        <f>O191+O193</f>
        <v>#N/A</v>
      </c>
      <c r="Q195" s="44">
        <f>SUM(Q89,Q107,Q115,Q129,Q137,Q159,Q177,Q190)</f>
        <v>727000</v>
      </c>
      <c r="S195" s="44">
        <f>SUM(S89,S107,S115,S129,S137,S159,S177,S190)</f>
        <v>759690</v>
      </c>
    </row>
    <row r="196" spans="1:19" ht="12.75" customHeight="1" x14ac:dyDescent="0.2">
      <c r="A196" s="51"/>
      <c r="B196" s="52"/>
      <c r="C196" s="51"/>
      <c r="D196" s="51"/>
      <c r="E196" s="51"/>
      <c r="F196" s="51"/>
      <c r="G196" s="51"/>
      <c r="H196" s="51"/>
      <c r="I196" s="53"/>
      <c r="J196" s="54"/>
      <c r="K196" s="51"/>
      <c r="L196" s="51"/>
      <c r="M196" s="51"/>
      <c r="N196" s="51"/>
      <c r="O196" s="51"/>
    </row>
  </sheetData>
  <printOptions horizontalCentered="1" gridLines="1"/>
  <pageMargins left="0.7" right="0.7" top="0.75" bottom="0.75" header="0.3" footer="0.3"/>
  <pageSetup fitToHeight="0" orientation="landscape" r:id="rId1"/>
  <headerFooter>
    <oddHeader>&amp;CTown of Forestburgh
2027 BUDGET TENTATIVE</oddHeader>
    <oddFooter xml:space="preserve">&amp;L&amp;D&amp;CGENERAL FUND APPROPRIATIONS&amp;R
&amp;P of &amp;N
</oddFooter>
  </headerFooter>
  <rowBreaks count="3" manualBreakCount="3">
    <brk id="93" max="16383" man="1"/>
    <brk id="170" max="16383" man="1"/>
    <brk id="17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4"/>
  <sheetViews>
    <sheetView zoomScaleNormal="100" workbookViewId="0">
      <selection activeCell="X10" sqref="X10"/>
    </sheetView>
  </sheetViews>
  <sheetFormatPr defaultRowHeight="12.75" x14ac:dyDescent="0.2"/>
  <cols>
    <col min="1" max="1" width="27.42578125" style="77" customWidth="1"/>
    <col min="2" max="2" width="14.42578125" style="64" customWidth="1"/>
    <col min="3" max="3" width="8.85546875" style="64" hidden="1" customWidth="1"/>
    <col min="4" max="4" width="8.28515625" style="64" hidden="1" customWidth="1"/>
    <col min="5" max="5" width="11.5703125" style="64" hidden="1" customWidth="1"/>
    <col min="6" max="6" width="12.42578125" style="64" hidden="1" customWidth="1"/>
    <col min="7" max="7" width="8.28515625" style="64" hidden="1" customWidth="1"/>
    <col min="8" max="8" width="8" style="64" hidden="1" customWidth="1"/>
    <col min="9" max="9" width="12" style="78" hidden="1" customWidth="1"/>
    <col min="10" max="10" width="8.28515625" style="79" hidden="1" customWidth="1"/>
    <col min="11" max="11" width="9.85546875" style="64" hidden="1" customWidth="1"/>
    <col min="12" max="12" width="12.5703125" style="64" hidden="1" customWidth="1"/>
    <col min="13" max="14" width="8" style="64" hidden="1" customWidth="1"/>
    <col min="15" max="15" width="0.140625" style="64" hidden="1" customWidth="1"/>
    <col min="16" max="16" width="1.42578125" style="64" customWidth="1"/>
    <col min="17" max="17" width="14.85546875" style="64" customWidth="1"/>
    <col min="18" max="18" width="1.7109375" style="64" customWidth="1"/>
    <col min="19" max="19" width="24.28515625" style="64" customWidth="1"/>
    <col min="20" max="20" width="26.140625" style="64" customWidth="1"/>
    <col min="21" max="16384" width="9.140625" style="64"/>
  </cols>
  <sheetData>
    <row r="1" spans="1:20" ht="44.25" customHeight="1" x14ac:dyDescent="0.2">
      <c r="A1" s="59" t="s">
        <v>15</v>
      </c>
      <c r="B1" s="60" t="s">
        <v>0</v>
      </c>
      <c r="C1" s="60">
        <v>2007</v>
      </c>
      <c r="D1" s="60">
        <v>2008</v>
      </c>
      <c r="E1" s="60" t="s">
        <v>16</v>
      </c>
      <c r="F1" s="60" t="s">
        <v>17</v>
      </c>
      <c r="G1" s="60">
        <v>2009</v>
      </c>
      <c r="H1" s="60" t="s">
        <v>18</v>
      </c>
      <c r="I1" s="61" t="s">
        <v>274</v>
      </c>
      <c r="J1" s="62" t="s">
        <v>19</v>
      </c>
      <c r="K1" s="60" t="s">
        <v>21</v>
      </c>
      <c r="L1" s="60" t="s">
        <v>271</v>
      </c>
      <c r="M1" s="60" t="s">
        <v>20</v>
      </c>
      <c r="N1" s="60" t="s">
        <v>21</v>
      </c>
      <c r="O1" s="63" t="s">
        <v>295</v>
      </c>
      <c r="Q1" s="150" t="s">
        <v>336</v>
      </c>
      <c r="S1" s="151" t="s">
        <v>339</v>
      </c>
      <c r="T1" s="151" t="s">
        <v>340</v>
      </c>
    </row>
    <row r="2" spans="1:20" ht="18.75" customHeight="1" x14ac:dyDescent="0.2">
      <c r="A2" s="65" t="s">
        <v>176</v>
      </c>
      <c r="B2" s="66"/>
      <c r="C2" s="66"/>
      <c r="D2" s="66"/>
      <c r="E2" s="66"/>
      <c r="F2" s="66"/>
      <c r="G2" s="66"/>
      <c r="H2" s="66"/>
      <c r="I2" s="67"/>
      <c r="J2" s="68"/>
      <c r="K2" s="66"/>
      <c r="L2" s="66"/>
      <c r="M2" s="66"/>
      <c r="N2" s="66"/>
      <c r="O2" s="66"/>
    </row>
    <row r="3" spans="1:20" ht="12.75" customHeight="1" x14ac:dyDescent="0.2">
      <c r="A3" s="69" t="s">
        <v>177</v>
      </c>
      <c r="B3" s="70" t="s">
        <v>286</v>
      </c>
      <c r="C3" s="70"/>
      <c r="D3" s="70"/>
      <c r="E3" s="70"/>
      <c r="F3" s="70"/>
      <c r="G3" s="70">
        <v>0</v>
      </c>
      <c r="H3" s="70"/>
      <c r="I3" s="71">
        <v>2494</v>
      </c>
      <c r="J3" s="72">
        <v>4474</v>
      </c>
      <c r="K3" s="70"/>
      <c r="L3" s="70"/>
      <c r="M3" s="70"/>
      <c r="N3" s="70"/>
      <c r="O3" s="72">
        <v>5000</v>
      </c>
      <c r="Q3" s="64">
        <v>17000</v>
      </c>
      <c r="S3" s="64">
        <v>15000</v>
      </c>
    </row>
    <row r="4" spans="1:20" ht="12.75" customHeight="1" x14ac:dyDescent="0.2">
      <c r="A4" s="69" t="s">
        <v>178</v>
      </c>
      <c r="B4" s="70" t="s">
        <v>179</v>
      </c>
      <c r="C4" s="70">
        <v>1000</v>
      </c>
      <c r="D4" s="70">
        <v>1500</v>
      </c>
      <c r="E4" s="70">
        <v>2000</v>
      </c>
      <c r="F4" s="70">
        <v>2000</v>
      </c>
      <c r="G4" s="70">
        <v>2000</v>
      </c>
      <c r="H4" s="70"/>
      <c r="I4" s="71">
        <v>0</v>
      </c>
      <c r="J4" s="72">
        <v>1000</v>
      </c>
      <c r="K4" s="70"/>
      <c r="L4" s="70">
        <f t="shared" ref="L4:L30" si="0">J4-G4</f>
        <v>-1000</v>
      </c>
      <c r="M4" s="70"/>
      <c r="N4" s="70"/>
      <c r="O4" s="72">
        <v>0</v>
      </c>
      <c r="Q4" s="64">
        <v>6000</v>
      </c>
      <c r="S4" s="64">
        <v>5000</v>
      </c>
    </row>
    <row r="5" spans="1:20" ht="12.75" customHeight="1" x14ac:dyDescent="0.2">
      <c r="A5" s="69" t="s">
        <v>180</v>
      </c>
      <c r="B5" s="70" t="s">
        <v>181</v>
      </c>
      <c r="C5" s="70">
        <v>4500</v>
      </c>
      <c r="D5" s="70">
        <v>5000</v>
      </c>
      <c r="E5" s="70">
        <v>5000</v>
      </c>
      <c r="F5" s="70">
        <v>5000</v>
      </c>
      <c r="G5" s="70">
        <v>5000</v>
      </c>
      <c r="H5" s="70"/>
      <c r="I5" s="71">
        <v>5706.87</v>
      </c>
      <c r="J5" s="72">
        <v>5800</v>
      </c>
      <c r="K5" s="70"/>
      <c r="L5" s="70"/>
      <c r="M5" s="70"/>
      <c r="N5" s="70"/>
      <c r="O5" s="72">
        <v>6500</v>
      </c>
      <c r="Q5" s="64">
        <v>6250</v>
      </c>
      <c r="S5" s="64">
        <v>6000</v>
      </c>
    </row>
    <row r="6" spans="1:20" ht="24.75" customHeight="1" x14ac:dyDescent="0.2">
      <c r="A6" s="65" t="s">
        <v>182</v>
      </c>
      <c r="B6" s="66"/>
      <c r="C6" s="66"/>
      <c r="D6" s="66"/>
      <c r="E6" s="66"/>
      <c r="F6" s="66"/>
      <c r="G6" s="66"/>
      <c r="H6" s="66"/>
      <c r="I6" s="67"/>
      <c r="J6" s="68"/>
      <c r="K6" s="66"/>
      <c r="L6" s="70">
        <f t="shared" si="0"/>
        <v>0</v>
      </c>
      <c r="M6" s="66"/>
      <c r="N6" s="66"/>
      <c r="O6" s="72"/>
    </row>
    <row r="7" spans="1:20" ht="12.75" customHeight="1" x14ac:dyDescent="0.2">
      <c r="A7" s="69" t="s">
        <v>183</v>
      </c>
      <c r="B7" s="70" t="s">
        <v>184</v>
      </c>
      <c r="C7" s="70"/>
      <c r="D7" s="70"/>
      <c r="E7" s="70"/>
      <c r="F7" s="70"/>
      <c r="G7" s="70"/>
      <c r="H7" s="70"/>
      <c r="I7" s="71"/>
      <c r="J7" s="72">
        <v>150</v>
      </c>
      <c r="K7" s="70"/>
      <c r="L7" s="70">
        <f t="shared" si="0"/>
        <v>150</v>
      </c>
      <c r="M7" s="70"/>
      <c r="N7" s="70"/>
      <c r="O7" s="72">
        <v>150</v>
      </c>
      <c r="Q7" s="64">
        <v>50</v>
      </c>
      <c r="S7" s="64">
        <v>100</v>
      </c>
    </row>
    <row r="8" spans="1:20" ht="12.75" customHeight="1" x14ac:dyDescent="0.2">
      <c r="A8" s="69" t="s">
        <v>185</v>
      </c>
      <c r="B8" s="70" t="s">
        <v>307</v>
      </c>
      <c r="C8" s="70"/>
      <c r="D8" s="70"/>
      <c r="E8" s="70"/>
      <c r="F8" s="70">
        <v>1000</v>
      </c>
      <c r="G8" s="70"/>
      <c r="H8" s="70"/>
      <c r="I8" s="71">
        <v>125</v>
      </c>
      <c r="J8" s="72">
        <v>500</v>
      </c>
      <c r="K8" s="70"/>
      <c r="L8" s="70"/>
      <c r="M8" s="70"/>
      <c r="N8" s="70"/>
      <c r="O8" s="72">
        <v>0</v>
      </c>
      <c r="Q8" s="64">
        <v>100</v>
      </c>
      <c r="S8" s="64">
        <v>100</v>
      </c>
    </row>
    <row r="9" spans="1:20" ht="12.75" customHeight="1" x14ac:dyDescent="0.2">
      <c r="A9" s="69" t="s">
        <v>186</v>
      </c>
      <c r="B9" s="70" t="s">
        <v>187</v>
      </c>
      <c r="C9" s="70"/>
      <c r="D9" s="70"/>
      <c r="E9" s="70"/>
      <c r="F9" s="70"/>
      <c r="G9" s="70">
        <v>200</v>
      </c>
      <c r="H9" s="70"/>
      <c r="I9" s="71">
        <v>0</v>
      </c>
      <c r="J9" s="72">
        <v>200</v>
      </c>
      <c r="K9" s="70"/>
      <c r="L9" s="70"/>
      <c r="M9" s="70"/>
      <c r="N9" s="70"/>
      <c r="O9" s="72">
        <v>200</v>
      </c>
      <c r="Q9" s="64">
        <v>0</v>
      </c>
      <c r="S9" s="64">
        <v>0</v>
      </c>
    </row>
    <row r="10" spans="1:20" ht="12.75" customHeight="1" x14ac:dyDescent="0.2">
      <c r="A10" s="69" t="s">
        <v>188</v>
      </c>
      <c r="B10" s="70" t="s">
        <v>189</v>
      </c>
      <c r="C10" s="70"/>
      <c r="D10" s="70">
        <v>5000</v>
      </c>
      <c r="E10" s="70">
        <v>5000</v>
      </c>
      <c r="F10" s="70">
        <v>5000</v>
      </c>
      <c r="G10" s="70">
        <v>5000</v>
      </c>
      <c r="H10" s="70"/>
      <c r="I10" s="71">
        <v>0</v>
      </c>
      <c r="J10" s="72">
        <v>2000</v>
      </c>
      <c r="K10" s="70"/>
      <c r="L10" s="70">
        <f t="shared" si="0"/>
        <v>-3000</v>
      </c>
      <c r="M10" s="70"/>
      <c r="N10" s="70"/>
      <c r="O10" s="72">
        <v>2000</v>
      </c>
      <c r="Q10" s="64">
        <v>1000</v>
      </c>
      <c r="S10" s="64">
        <v>1000</v>
      </c>
    </row>
    <row r="11" spans="1:20" ht="12.75" customHeight="1" x14ac:dyDescent="0.2">
      <c r="A11" s="69" t="s">
        <v>190</v>
      </c>
      <c r="B11" s="70" t="s">
        <v>191</v>
      </c>
      <c r="C11" s="70"/>
      <c r="D11" s="70"/>
      <c r="E11" s="70"/>
      <c r="F11" s="70">
        <v>1000</v>
      </c>
      <c r="G11" s="70">
        <v>1000</v>
      </c>
      <c r="H11" s="70"/>
      <c r="I11" s="71">
        <v>500</v>
      </c>
      <c r="J11" s="72">
        <v>500</v>
      </c>
      <c r="K11" s="70"/>
      <c r="L11" s="70">
        <f t="shared" si="0"/>
        <v>-500</v>
      </c>
      <c r="M11" s="70"/>
      <c r="N11" s="70"/>
      <c r="O11" s="72">
        <v>0</v>
      </c>
      <c r="Q11" s="64">
        <v>0</v>
      </c>
      <c r="S11" s="64">
        <v>0</v>
      </c>
    </row>
    <row r="12" spans="1:20" ht="27" customHeight="1" x14ac:dyDescent="0.2">
      <c r="A12" s="65" t="s">
        <v>192</v>
      </c>
      <c r="B12" s="66"/>
      <c r="C12" s="66"/>
      <c r="D12" s="66"/>
      <c r="E12" s="66"/>
      <c r="F12" s="66"/>
      <c r="G12" s="66"/>
      <c r="H12" s="66"/>
      <c r="I12" s="67"/>
      <c r="J12" s="68"/>
      <c r="K12" s="66"/>
      <c r="L12" s="70">
        <f t="shared" si="0"/>
        <v>0</v>
      </c>
      <c r="M12" s="66"/>
      <c r="N12" s="66"/>
      <c r="O12" s="72"/>
    </row>
    <row r="13" spans="1:20" ht="12.75" customHeight="1" x14ac:dyDescent="0.2">
      <c r="A13" s="69" t="s">
        <v>193</v>
      </c>
      <c r="B13" s="70" t="s">
        <v>308</v>
      </c>
      <c r="C13" s="70"/>
      <c r="D13" s="70">
        <v>10000</v>
      </c>
      <c r="E13" s="70">
        <v>10000</v>
      </c>
      <c r="F13" s="70">
        <v>10000</v>
      </c>
      <c r="G13" s="70"/>
      <c r="H13" s="70"/>
      <c r="I13" s="71">
        <v>3587.6</v>
      </c>
      <c r="J13" s="72">
        <v>10000</v>
      </c>
      <c r="K13" s="70"/>
      <c r="L13" s="70">
        <f t="shared" si="0"/>
        <v>10000</v>
      </c>
      <c r="M13" s="70"/>
      <c r="N13" s="70"/>
      <c r="O13" s="72">
        <v>1000</v>
      </c>
      <c r="Q13" s="64">
        <v>0</v>
      </c>
      <c r="S13" s="64">
        <v>0</v>
      </c>
    </row>
    <row r="14" spans="1:20" ht="21.75" customHeight="1" x14ac:dyDescent="0.2">
      <c r="A14" s="65" t="s">
        <v>194</v>
      </c>
      <c r="B14" s="70"/>
      <c r="C14" s="70"/>
      <c r="D14" s="70"/>
      <c r="E14" s="70"/>
      <c r="F14" s="70"/>
      <c r="G14" s="70"/>
      <c r="H14" s="70"/>
      <c r="I14" s="71"/>
      <c r="J14" s="72"/>
      <c r="K14" s="70"/>
      <c r="L14" s="70">
        <f t="shared" si="0"/>
        <v>0</v>
      </c>
      <c r="M14" s="70"/>
      <c r="N14" s="70"/>
      <c r="O14" s="72"/>
    </row>
    <row r="15" spans="1:20" ht="12.75" customHeight="1" x14ac:dyDescent="0.2">
      <c r="A15" s="69" t="s">
        <v>195</v>
      </c>
      <c r="B15" s="70" t="s">
        <v>196</v>
      </c>
      <c r="C15" s="70">
        <v>500</v>
      </c>
      <c r="D15" s="70">
        <v>500</v>
      </c>
      <c r="E15" s="70">
        <v>500</v>
      </c>
      <c r="F15" s="70">
        <v>500</v>
      </c>
      <c r="G15" s="70">
        <v>500</v>
      </c>
      <c r="H15" s="70"/>
      <c r="I15" s="71">
        <v>346.84</v>
      </c>
      <c r="J15" s="72">
        <v>500</v>
      </c>
      <c r="K15" s="70"/>
      <c r="L15" s="70">
        <f t="shared" si="0"/>
        <v>0</v>
      </c>
      <c r="M15" s="70"/>
      <c r="N15" s="70"/>
      <c r="O15" s="72">
        <v>1000</v>
      </c>
      <c r="Q15" s="64">
        <v>200</v>
      </c>
      <c r="S15" s="64">
        <v>175</v>
      </c>
    </row>
    <row r="16" spans="1:20" ht="12.75" customHeight="1" x14ac:dyDescent="0.2">
      <c r="A16" s="69" t="s">
        <v>199</v>
      </c>
      <c r="B16" s="70" t="s">
        <v>200</v>
      </c>
      <c r="C16" s="70"/>
      <c r="D16" s="70"/>
      <c r="E16" s="70">
        <v>3000</v>
      </c>
      <c r="F16" s="70">
        <v>3000</v>
      </c>
      <c r="G16" s="70">
        <v>3000</v>
      </c>
      <c r="H16" s="70"/>
      <c r="I16" s="71">
        <v>2307.9699999999998</v>
      </c>
      <c r="J16" s="72">
        <v>3000</v>
      </c>
      <c r="K16" s="70"/>
      <c r="L16" s="70">
        <f t="shared" ref="L16" si="1">J16-G16</f>
        <v>0</v>
      </c>
      <c r="M16" s="70"/>
      <c r="N16" s="70"/>
      <c r="O16" s="72">
        <v>3000</v>
      </c>
      <c r="Q16" s="64">
        <v>15000</v>
      </c>
      <c r="S16" s="64">
        <v>20000</v>
      </c>
    </row>
    <row r="17" spans="1:19" ht="12.75" customHeight="1" x14ac:dyDescent="0.2">
      <c r="A17" s="69" t="s">
        <v>197</v>
      </c>
      <c r="B17" s="70" t="s">
        <v>198</v>
      </c>
      <c r="C17" s="70">
        <v>500</v>
      </c>
      <c r="D17" s="70">
        <v>500</v>
      </c>
      <c r="E17" s="70">
        <v>500</v>
      </c>
      <c r="F17" s="70">
        <v>500</v>
      </c>
      <c r="G17" s="70">
        <v>500</v>
      </c>
      <c r="H17" s="70"/>
      <c r="I17" s="71">
        <v>600</v>
      </c>
      <c r="J17" s="72">
        <v>500</v>
      </c>
      <c r="K17" s="70"/>
      <c r="L17" s="70">
        <f t="shared" ref="L17" si="2">J17-G17</f>
        <v>0</v>
      </c>
      <c r="M17" s="70"/>
      <c r="N17" s="70"/>
      <c r="O17" s="72">
        <v>500</v>
      </c>
      <c r="Q17" s="64">
        <v>0</v>
      </c>
      <c r="S17" s="64">
        <v>50</v>
      </c>
    </row>
    <row r="18" spans="1:19" ht="12.75" customHeight="1" x14ac:dyDescent="0.2">
      <c r="A18" s="69"/>
      <c r="B18" s="70"/>
      <c r="C18" s="70"/>
      <c r="D18" s="70"/>
      <c r="E18" s="70"/>
      <c r="F18" s="70"/>
      <c r="G18" s="70"/>
      <c r="H18" s="70"/>
      <c r="I18" s="71"/>
      <c r="J18" s="72"/>
      <c r="K18" s="70"/>
      <c r="L18" s="70"/>
      <c r="M18" s="70"/>
      <c r="N18" s="70"/>
      <c r="O18" s="72"/>
    </row>
    <row r="19" spans="1:19" ht="19.5" customHeight="1" x14ac:dyDescent="0.2">
      <c r="A19" s="65" t="s">
        <v>201</v>
      </c>
      <c r="B19" s="70"/>
      <c r="C19" s="70"/>
      <c r="D19" s="70"/>
      <c r="E19" s="70"/>
      <c r="F19" s="70"/>
      <c r="G19" s="70"/>
      <c r="H19" s="70"/>
      <c r="I19" s="71"/>
      <c r="J19" s="72"/>
      <c r="K19" s="70"/>
      <c r="L19" s="70">
        <f t="shared" si="0"/>
        <v>0</v>
      </c>
      <c r="M19" s="70"/>
      <c r="N19" s="70"/>
      <c r="O19" s="72"/>
    </row>
    <row r="20" spans="1:19" ht="12.75" customHeight="1" x14ac:dyDescent="0.2">
      <c r="A20" s="69" t="s">
        <v>202</v>
      </c>
      <c r="B20" s="70" t="s">
        <v>203</v>
      </c>
      <c r="C20" s="70">
        <v>2500</v>
      </c>
      <c r="D20" s="70">
        <v>2500</v>
      </c>
      <c r="E20" s="70">
        <v>2500</v>
      </c>
      <c r="F20" s="70">
        <v>2500</v>
      </c>
      <c r="G20" s="70">
        <v>2500</v>
      </c>
      <c r="H20" s="70"/>
      <c r="I20" s="71">
        <v>2235</v>
      </c>
      <c r="J20" s="72">
        <v>2500</v>
      </c>
      <c r="K20" s="70"/>
      <c r="L20" s="70">
        <f t="shared" si="0"/>
        <v>0</v>
      </c>
      <c r="M20" s="70"/>
      <c r="N20" s="70"/>
      <c r="O20" s="72">
        <v>8000</v>
      </c>
      <c r="Q20" s="64">
        <v>3000</v>
      </c>
      <c r="S20" s="64">
        <v>2500</v>
      </c>
    </row>
    <row r="21" spans="1:19" ht="20.25" customHeight="1" x14ac:dyDescent="0.2">
      <c r="A21" s="65" t="s">
        <v>204</v>
      </c>
      <c r="B21" s="70"/>
      <c r="C21" s="70"/>
      <c r="D21" s="70"/>
      <c r="E21" s="70"/>
      <c r="F21" s="70"/>
      <c r="G21" s="70"/>
      <c r="H21" s="70"/>
      <c r="I21" s="71"/>
      <c r="J21" s="72"/>
      <c r="K21" s="70"/>
      <c r="L21" s="70">
        <f t="shared" si="0"/>
        <v>0</v>
      </c>
      <c r="M21" s="70"/>
      <c r="N21" s="70"/>
      <c r="O21" s="72"/>
    </row>
    <row r="22" spans="1:19" ht="12.75" customHeight="1" x14ac:dyDescent="0.2">
      <c r="A22" s="69" t="s">
        <v>205</v>
      </c>
      <c r="B22" s="70"/>
      <c r="C22" s="70"/>
      <c r="D22" s="70"/>
      <c r="E22" s="70"/>
      <c r="F22" s="70"/>
      <c r="G22" s="70"/>
      <c r="H22" s="70"/>
      <c r="I22" s="71">
        <v>171.5</v>
      </c>
      <c r="J22" s="72"/>
      <c r="K22" s="70"/>
      <c r="L22" s="70">
        <f t="shared" si="0"/>
        <v>0</v>
      </c>
      <c r="M22" s="70"/>
      <c r="N22" s="70"/>
      <c r="O22" s="72"/>
      <c r="Q22" s="64">
        <v>0</v>
      </c>
      <c r="S22" s="64">
        <v>0</v>
      </c>
    </row>
    <row r="23" spans="1:19" ht="12.75" customHeight="1" x14ac:dyDescent="0.2">
      <c r="A23" s="69" t="s">
        <v>206</v>
      </c>
      <c r="B23" s="70" t="s">
        <v>207</v>
      </c>
      <c r="C23" s="70">
        <v>2000</v>
      </c>
      <c r="D23" s="70">
        <v>3000</v>
      </c>
      <c r="E23" s="70">
        <v>2000</v>
      </c>
      <c r="F23" s="70">
        <v>2000</v>
      </c>
      <c r="G23" s="70">
        <v>2000</v>
      </c>
      <c r="H23" s="70"/>
      <c r="I23" s="71">
        <v>750</v>
      </c>
      <c r="J23" s="72">
        <v>1000</v>
      </c>
      <c r="K23" s="70"/>
      <c r="L23" s="70">
        <f t="shared" si="0"/>
        <v>-1000</v>
      </c>
      <c r="M23" s="70"/>
      <c r="N23" s="70"/>
      <c r="O23" s="72">
        <v>1850</v>
      </c>
      <c r="Q23" s="64">
        <v>0</v>
      </c>
      <c r="S23" s="64">
        <v>0</v>
      </c>
    </row>
    <row r="24" spans="1:19" ht="21.75" customHeight="1" x14ac:dyDescent="0.2">
      <c r="A24" s="69" t="s">
        <v>208</v>
      </c>
      <c r="B24" s="70" t="s">
        <v>209</v>
      </c>
      <c r="C24" s="70">
        <v>2000</v>
      </c>
      <c r="D24" s="70">
        <v>2000</v>
      </c>
      <c r="E24" s="70">
        <v>2000</v>
      </c>
      <c r="F24" s="70">
        <v>2000</v>
      </c>
      <c r="G24" s="70"/>
      <c r="H24" s="70"/>
      <c r="I24" s="71">
        <v>3168.53</v>
      </c>
      <c r="J24" s="72">
        <v>2000</v>
      </c>
      <c r="K24" s="70"/>
      <c r="L24" s="70">
        <f t="shared" si="0"/>
        <v>2000</v>
      </c>
      <c r="M24" s="70"/>
      <c r="N24" s="70"/>
      <c r="O24" s="72">
        <v>2000</v>
      </c>
      <c r="Q24" s="64">
        <v>1000</v>
      </c>
      <c r="S24" s="64">
        <v>1000</v>
      </c>
    </row>
    <row r="25" spans="1:19" ht="21" customHeight="1" x14ac:dyDescent="0.2">
      <c r="A25" s="65" t="s">
        <v>210</v>
      </c>
      <c r="B25" s="70"/>
      <c r="C25" s="70"/>
      <c r="D25" s="70"/>
      <c r="E25" s="70"/>
      <c r="F25" s="70"/>
      <c r="G25" s="70"/>
      <c r="H25" s="70"/>
      <c r="I25" s="71"/>
      <c r="J25" s="72"/>
      <c r="K25" s="70"/>
      <c r="L25" s="70">
        <f t="shared" si="0"/>
        <v>0</v>
      </c>
      <c r="M25" s="70"/>
      <c r="N25" s="70"/>
      <c r="O25" s="72"/>
    </row>
    <row r="26" spans="1:19" ht="15.75" customHeight="1" x14ac:dyDescent="0.2">
      <c r="A26" s="69" t="s">
        <v>211</v>
      </c>
      <c r="B26" s="70" t="s">
        <v>212</v>
      </c>
      <c r="C26" s="70"/>
      <c r="D26" s="70"/>
      <c r="E26" s="70">
        <v>100000</v>
      </c>
      <c r="F26" s="70">
        <v>100000</v>
      </c>
      <c r="G26" s="70"/>
      <c r="H26" s="70"/>
      <c r="I26" s="71">
        <v>0</v>
      </c>
      <c r="J26" s="72">
        <v>100000</v>
      </c>
      <c r="K26" s="70"/>
      <c r="L26" s="70">
        <f t="shared" si="0"/>
        <v>100000</v>
      </c>
      <c r="M26" s="70"/>
      <c r="N26" s="70"/>
      <c r="O26" s="72">
        <v>108000</v>
      </c>
      <c r="Q26" s="64">
        <v>136000</v>
      </c>
      <c r="S26" s="64">
        <v>136000</v>
      </c>
    </row>
    <row r="27" spans="1:19" ht="12.75" customHeight="1" x14ac:dyDescent="0.2">
      <c r="A27" s="69" t="s">
        <v>213</v>
      </c>
      <c r="B27" s="70" t="s">
        <v>214</v>
      </c>
      <c r="C27" s="70">
        <v>30000</v>
      </c>
      <c r="D27" s="70">
        <v>30000</v>
      </c>
      <c r="E27" s="70">
        <v>30000</v>
      </c>
      <c r="F27" s="70">
        <v>30000</v>
      </c>
      <c r="G27" s="70"/>
      <c r="H27" s="70"/>
      <c r="I27" s="71">
        <v>5620.21</v>
      </c>
      <c r="J27" s="72">
        <v>30000</v>
      </c>
      <c r="K27" s="70"/>
      <c r="L27" s="70"/>
      <c r="M27" s="70"/>
      <c r="N27" s="70"/>
      <c r="O27" s="72">
        <v>20000</v>
      </c>
      <c r="Q27" s="64">
        <v>29000</v>
      </c>
      <c r="S27" s="64">
        <v>30000</v>
      </c>
    </row>
    <row r="28" spans="1:19" ht="12.75" customHeight="1" x14ac:dyDescent="0.2">
      <c r="A28" s="158" t="s">
        <v>341</v>
      </c>
      <c r="B28" s="159" t="s">
        <v>342</v>
      </c>
      <c r="C28" s="70"/>
      <c r="D28" s="70"/>
      <c r="E28" s="70"/>
      <c r="F28" s="70"/>
      <c r="G28" s="70"/>
      <c r="H28" s="70"/>
      <c r="I28" s="71"/>
      <c r="J28" s="72"/>
      <c r="K28" s="70"/>
      <c r="L28" s="70"/>
      <c r="M28" s="70"/>
      <c r="N28" s="70"/>
      <c r="O28" s="72"/>
      <c r="Q28" s="64">
        <v>0</v>
      </c>
      <c r="S28" s="64">
        <v>15000</v>
      </c>
    </row>
    <row r="29" spans="1:19" ht="12.75" customHeight="1" x14ac:dyDescent="0.2">
      <c r="A29" s="69" t="s">
        <v>215</v>
      </c>
      <c r="B29" s="70" t="s">
        <v>216</v>
      </c>
      <c r="C29" s="70">
        <v>1100</v>
      </c>
      <c r="D29" s="70">
        <v>1500</v>
      </c>
      <c r="E29" s="70">
        <v>1500</v>
      </c>
      <c r="F29" s="70">
        <v>1500</v>
      </c>
      <c r="G29" s="70">
        <v>1500</v>
      </c>
      <c r="H29" s="70"/>
      <c r="I29" s="71">
        <v>1200</v>
      </c>
      <c r="J29" s="72">
        <v>1500</v>
      </c>
      <c r="K29" s="70"/>
      <c r="L29" s="70">
        <f t="shared" si="0"/>
        <v>0</v>
      </c>
      <c r="M29" s="70"/>
      <c r="N29" s="70"/>
      <c r="O29" s="72">
        <v>750</v>
      </c>
      <c r="Q29" s="64">
        <v>0</v>
      </c>
      <c r="S29" s="64">
        <v>0</v>
      </c>
    </row>
    <row r="30" spans="1:19" s="76" customFormat="1" ht="29.25" customHeight="1" x14ac:dyDescent="0.2">
      <c r="A30" s="73" t="s">
        <v>217</v>
      </c>
      <c r="B30" s="74"/>
      <c r="C30" s="74">
        <f t="shared" ref="C30:J30" si="3">SUM(C4:C29)</f>
        <v>44100</v>
      </c>
      <c r="D30" s="74">
        <f t="shared" si="3"/>
        <v>61500</v>
      </c>
      <c r="E30" s="74">
        <f t="shared" si="3"/>
        <v>164000</v>
      </c>
      <c r="F30" s="74">
        <f t="shared" si="3"/>
        <v>166000</v>
      </c>
      <c r="G30" s="74">
        <f t="shared" si="3"/>
        <v>23200</v>
      </c>
      <c r="H30" s="74">
        <f t="shared" si="3"/>
        <v>0</v>
      </c>
      <c r="I30" s="74">
        <f t="shared" si="3"/>
        <v>26319.519999999997</v>
      </c>
      <c r="J30" s="75">
        <f t="shared" si="3"/>
        <v>161150</v>
      </c>
      <c r="K30" s="74"/>
      <c r="L30" s="74">
        <f t="shared" si="0"/>
        <v>137950</v>
      </c>
      <c r="M30" s="74">
        <f>SUM(M4:M29)</f>
        <v>0</v>
      </c>
      <c r="N30" s="74">
        <f>SUM(N4:N29)</f>
        <v>0</v>
      </c>
      <c r="O30" s="75">
        <f>SUM(O3:O29)</f>
        <v>159950</v>
      </c>
      <c r="Q30" s="76">
        <f>SUM(Q3:Q29)</f>
        <v>214600</v>
      </c>
      <c r="S30" s="76">
        <f>SUM(S3:S29)</f>
        <v>231925</v>
      </c>
    </row>
    <row r="31" spans="1:19" ht="12.75" customHeight="1" x14ac:dyDescent="0.2">
      <c r="A31" s="69"/>
      <c r="B31" s="70"/>
      <c r="C31" s="70"/>
      <c r="D31" s="70"/>
      <c r="E31" s="70"/>
      <c r="F31" s="70"/>
      <c r="G31" s="70"/>
      <c r="H31" s="70"/>
      <c r="I31" s="71"/>
      <c r="J31" s="72"/>
      <c r="K31" s="70"/>
      <c r="L31" s="70"/>
      <c r="M31" s="70"/>
      <c r="N31" s="70"/>
      <c r="O31" s="70"/>
    </row>
    <row r="32" spans="1:19" ht="12.75" customHeight="1" x14ac:dyDescent="0.2">
      <c r="A32" s="69"/>
      <c r="B32" s="70"/>
      <c r="C32" s="70"/>
      <c r="D32" s="70"/>
      <c r="E32" s="70"/>
      <c r="F32" s="70"/>
      <c r="G32" s="70"/>
      <c r="H32" s="70"/>
      <c r="I32" s="71"/>
      <c r="J32" s="72"/>
      <c r="K32" s="70"/>
      <c r="L32" s="70"/>
      <c r="M32" s="70"/>
      <c r="N32" s="70"/>
      <c r="O32" s="70"/>
    </row>
    <row r="33" spans="1:15" ht="12.75" customHeight="1" x14ac:dyDescent="0.2">
      <c r="A33" s="69"/>
      <c r="B33" s="70"/>
      <c r="C33" s="70"/>
      <c r="D33" s="70"/>
      <c r="E33" s="70"/>
      <c r="F33" s="70"/>
      <c r="G33" s="70"/>
      <c r="H33" s="70"/>
      <c r="I33" s="71"/>
      <c r="J33" s="72"/>
      <c r="K33" s="70"/>
      <c r="L33" s="70"/>
      <c r="M33" s="70"/>
      <c r="N33" s="70"/>
      <c r="O33" s="70"/>
    </row>
    <row r="34" spans="1:15" ht="12.75" customHeight="1" x14ac:dyDescent="0.2">
      <c r="A34" s="69"/>
      <c r="B34" s="70"/>
      <c r="C34" s="70"/>
      <c r="D34" s="70"/>
      <c r="E34" s="70"/>
      <c r="F34" s="70"/>
      <c r="G34" s="70"/>
      <c r="H34" s="70"/>
      <c r="I34" s="71"/>
      <c r="J34" s="72"/>
      <c r="K34" s="70"/>
      <c r="L34" s="70"/>
      <c r="M34" s="70"/>
      <c r="N34" s="70"/>
      <c r="O34" s="70"/>
    </row>
  </sheetData>
  <phoneticPr fontId="4" type="noConversion"/>
  <printOptions horizontalCentered="1" gridLines="1"/>
  <pageMargins left="0.25" right="0.25" top="1" bottom="0.59" header="0.5" footer="0.23"/>
  <pageSetup firstPageNumber="0" fitToHeight="0" orientation="landscape" r:id="rId1"/>
  <headerFooter alignWithMargins="0">
    <oddHeader>&amp;CTown of Forestburgh
2027 BUDGET TENTATIVE</oddHeader>
    <oddFooter xml:space="preserve">&amp;L&amp;D &amp;C&amp;A&amp;R
&amp;P of &amp;N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52"/>
  <sheetViews>
    <sheetView topLeftCell="A19" zoomScaleNormal="100" zoomScaleSheetLayoutView="75" workbookViewId="0">
      <selection sqref="A1:U47"/>
    </sheetView>
  </sheetViews>
  <sheetFormatPr defaultRowHeight="12.75" x14ac:dyDescent="0.2"/>
  <cols>
    <col min="1" max="1" width="28.7109375" style="84" customWidth="1"/>
    <col min="2" max="2" width="14.7109375" style="84" customWidth="1"/>
    <col min="3" max="3" width="10.5703125" style="84" hidden="1" customWidth="1"/>
    <col min="4" max="4" width="10.42578125" style="84" hidden="1" customWidth="1"/>
    <col min="5" max="5" width="11.5703125" style="84" hidden="1" customWidth="1"/>
    <col min="6" max="6" width="12.42578125" style="84" hidden="1" customWidth="1"/>
    <col min="7" max="7" width="10" style="84" hidden="1" customWidth="1"/>
    <col min="8" max="8" width="9" style="84" hidden="1" customWidth="1"/>
    <col min="9" max="9" width="14.5703125" style="111" hidden="1" customWidth="1"/>
    <col min="10" max="10" width="8.85546875" style="112" hidden="1" customWidth="1"/>
    <col min="11" max="11" width="9.42578125" style="84" hidden="1" customWidth="1"/>
    <col min="12" max="13" width="12.5703125" style="84" hidden="1" customWidth="1"/>
    <col min="14" max="15" width="9" style="84" hidden="1" bestFit="1" customWidth="1"/>
    <col min="16" max="16" width="12.42578125" style="84" hidden="1" customWidth="1"/>
    <col min="17" max="17" width="1.42578125" style="84" customWidth="1"/>
    <col min="18" max="18" width="15.7109375" style="84" customWidth="1"/>
    <col min="19" max="19" width="1.5703125" style="84" customWidth="1"/>
    <col min="20" max="20" width="24" style="84" customWidth="1"/>
    <col min="21" max="21" width="27" style="84" customWidth="1"/>
    <col min="22" max="16384" width="9.140625" style="84"/>
  </cols>
  <sheetData>
    <row r="1" spans="1:21" ht="38.25" customHeight="1" x14ac:dyDescent="0.2">
      <c r="A1" s="80" t="s">
        <v>15</v>
      </c>
      <c r="B1" s="80" t="s">
        <v>0</v>
      </c>
      <c r="C1" s="80">
        <v>2007</v>
      </c>
      <c r="D1" s="80">
        <v>2008</v>
      </c>
      <c r="E1" s="80" t="s">
        <v>16</v>
      </c>
      <c r="F1" s="80" t="s">
        <v>17</v>
      </c>
      <c r="G1" s="80">
        <v>2009</v>
      </c>
      <c r="H1" s="80" t="s">
        <v>18</v>
      </c>
      <c r="I1" s="81" t="s">
        <v>274</v>
      </c>
      <c r="J1" s="80" t="s">
        <v>19</v>
      </c>
      <c r="K1" s="80" t="s">
        <v>21</v>
      </c>
      <c r="L1" s="80" t="s">
        <v>218</v>
      </c>
      <c r="M1" s="82" t="s">
        <v>295</v>
      </c>
      <c r="N1" s="80" t="s">
        <v>20</v>
      </c>
      <c r="O1" s="80" t="s">
        <v>21</v>
      </c>
      <c r="P1" s="83">
        <v>0.03</v>
      </c>
      <c r="R1" s="152" t="s">
        <v>336</v>
      </c>
      <c r="T1" s="153" t="s">
        <v>339</v>
      </c>
      <c r="U1" s="153" t="s">
        <v>340</v>
      </c>
    </row>
    <row r="2" spans="1:21" ht="23.25" customHeight="1" x14ac:dyDescent="0.2">
      <c r="A2" s="85" t="s">
        <v>219</v>
      </c>
      <c r="B2" s="85"/>
      <c r="C2" s="86"/>
      <c r="D2" s="86"/>
      <c r="E2" s="86"/>
      <c r="F2" s="86"/>
      <c r="G2" s="86"/>
      <c r="H2" s="85"/>
      <c r="I2" s="87"/>
      <c r="J2" s="88"/>
      <c r="K2" s="89"/>
      <c r="L2" s="89"/>
      <c r="M2" s="89"/>
      <c r="N2" s="85"/>
      <c r="O2" s="85"/>
    </row>
    <row r="3" spans="1:21" ht="12.75" customHeight="1" x14ac:dyDescent="0.2">
      <c r="A3" s="85" t="s">
        <v>23</v>
      </c>
      <c r="B3" s="85" t="s">
        <v>220</v>
      </c>
      <c r="C3" s="86">
        <v>86355</v>
      </c>
      <c r="D3" s="86">
        <v>88500</v>
      </c>
      <c r="E3" s="86">
        <v>91155</v>
      </c>
      <c r="F3" s="86">
        <v>91155</v>
      </c>
      <c r="G3" s="86">
        <v>91155</v>
      </c>
      <c r="H3" s="85"/>
      <c r="I3" s="87">
        <v>44558.720000000001</v>
      </c>
      <c r="J3" s="88">
        <v>91155</v>
      </c>
      <c r="K3" s="89"/>
      <c r="L3" s="89"/>
      <c r="M3" s="88">
        <v>98593</v>
      </c>
      <c r="N3" s="85"/>
      <c r="O3" s="85"/>
      <c r="P3" s="84">
        <v>107738</v>
      </c>
      <c r="R3" s="84">
        <v>111000</v>
      </c>
      <c r="T3" s="84">
        <v>125000</v>
      </c>
    </row>
    <row r="4" spans="1:21" ht="12.75" customHeight="1" x14ac:dyDescent="0.2">
      <c r="A4" s="85" t="s">
        <v>25</v>
      </c>
      <c r="B4" s="85" t="s">
        <v>221</v>
      </c>
      <c r="C4" s="86">
        <v>79840</v>
      </c>
      <c r="D4" s="86">
        <v>79900</v>
      </c>
      <c r="E4" s="86">
        <v>82900</v>
      </c>
      <c r="F4" s="86">
        <v>82900</v>
      </c>
      <c r="G4" s="86">
        <v>82900</v>
      </c>
      <c r="H4" s="85"/>
      <c r="I4" s="87">
        <v>46949.75</v>
      </c>
      <c r="J4" s="88">
        <v>85000</v>
      </c>
      <c r="K4" s="89"/>
      <c r="L4" s="89">
        <f>J4-G4</f>
        <v>2100</v>
      </c>
      <c r="M4" s="88">
        <v>98000</v>
      </c>
      <c r="N4" s="85"/>
      <c r="O4" s="85"/>
      <c r="P4" s="84">
        <v>100000</v>
      </c>
      <c r="R4" s="84">
        <v>80000</v>
      </c>
      <c r="T4" s="84">
        <v>90000</v>
      </c>
    </row>
    <row r="5" spans="1:21" s="91" customFormat="1" ht="12.75" customHeight="1" x14ac:dyDescent="0.2">
      <c r="A5" s="137" t="s">
        <v>27</v>
      </c>
      <c r="B5" s="137"/>
      <c r="C5" s="138">
        <f t="shared" ref="C5:J5" si="0">SUM(C3:C4)</f>
        <v>166195</v>
      </c>
      <c r="D5" s="138">
        <f t="shared" si="0"/>
        <v>168400</v>
      </c>
      <c r="E5" s="138">
        <f t="shared" si="0"/>
        <v>174055</v>
      </c>
      <c r="F5" s="138">
        <f t="shared" si="0"/>
        <v>174055</v>
      </c>
      <c r="G5" s="138">
        <f t="shared" si="0"/>
        <v>174055</v>
      </c>
      <c r="H5" s="137">
        <f t="shared" si="0"/>
        <v>0</v>
      </c>
      <c r="I5" s="139">
        <f t="shared" si="0"/>
        <v>91508.47</v>
      </c>
      <c r="J5" s="90">
        <f t="shared" si="0"/>
        <v>176155</v>
      </c>
      <c r="K5" s="139"/>
      <c r="L5" s="139"/>
      <c r="M5" s="90">
        <f>SUM(M3:M4)</f>
        <v>196593</v>
      </c>
      <c r="N5" s="137">
        <f>SUM(N3:N4)</f>
        <v>0</v>
      </c>
      <c r="O5" s="137">
        <f>SUM(O3:O4)</f>
        <v>0</v>
      </c>
      <c r="P5" s="90">
        <f>SUM(P3:P4)</f>
        <v>207738</v>
      </c>
      <c r="R5" s="91">
        <f>SUM(R3:R4)</f>
        <v>191000</v>
      </c>
      <c r="T5" s="91">
        <f>SUM(T3:T4)</f>
        <v>215000</v>
      </c>
    </row>
    <row r="6" spans="1:21" ht="24" customHeight="1" x14ac:dyDescent="0.2">
      <c r="A6" s="85" t="s">
        <v>222</v>
      </c>
      <c r="B6" s="85"/>
      <c r="C6" s="86"/>
      <c r="D6" s="86"/>
      <c r="E6" s="86"/>
      <c r="F6" s="86"/>
      <c r="G6" s="86"/>
      <c r="H6" s="85"/>
      <c r="I6" s="87"/>
      <c r="J6" s="88"/>
      <c r="K6" s="89"/>
      <c r="L6" s="89"/>
      <c r="M6" s="88"/>
      <c r="N6" s="85"/>
      <c r="O6" s="85"/>
    </row>
    <row r="7" spans="1:21" ht="12.75" customHeight="1" x14ac:dyDescent="0.2">
      <c r="A7" s="96" t="s">
        <v>331</v>
      </c>
      <c r="B7" s="96" t="s">
        <v>224</v>
      </c>
      <c r="C7" s="86"/>
      <c r="D7" s="86"/>
      <c r="E7" s="86"/>
      <c r="F7" s="86"/>
      <c r="G7" s="86"/>
      <c r="H7" s="85"/>
      <c r="I7" s="87"/>
      <c r="J7" s="88"/>
      <c r="K7" s="89"/>
      <c r="L7" s="89"/>
      <c r="M7" s="88"/>
      <c r="N7" s="85"/>
      <c r="O7" s="85"/>
      <c r="R7" s="84">
        <v>160000</v>
      </c>
      <c r="T7" s="84">
        <v>175000</v>
      </c>
    </row>
    <row r="8" spans="1:21" s="91" customFormat="1" ht="12.75" customHeight="1" x14ac:dyDescent="0.2">
      <c r="A8" s="137" t="s">
        <v>223</v>
      </c>
      <c r="B8" s="137"/>
      <c r="C8" s="138"/>
      <c r="D8" s="138"/>
      <c r="E8" s="138"/>
      <c r="F8" s="138"/>
      <c r="G8" s="138"/>
      <c r="H8" s="137" t="e">
        <f>#N/A</f>
        <v>#N/A</v>
      </c>
      <c r="I8" s="139"/>
      <c r="J8" s="90">
        <v>58334</v>
      </c>
      <c r="K8" s="92"/>
      <c r="L8" s="92">
        <f>J8-G8</f>
        <v>58334</v>
      </c>
      <c r="M8" s="93">
        <v>58596.32</v>
      </c>
      <c r="N8" s="94" t="e">
        <f>#N/A</f>
        <v>#N/A</v>
      </c>
      <c r="O8" s="94" t="e">
        <f>#N/A</f>
        <v>#N/A</v>
      </c>
      <c r="P8" s="95">
        <v>75300.639999999999</v>
      </c>
      <c r="R8" s="91">
        <f>SUM(R7)</f>
        <v>160000</v>
      </c>
      <c r="T8" s="91">
        <f>SUM(T7)</f>
        <v>175000</v>
      </c>
    </row>
    <row r="9" spans="1:21" ht="21" customHeight="1" x14ac:dyDescent="0.2">
      <c r="A9" s="85" t="s">
        <v>225</v>
      </c>
      <c r="B9" s="85"/>
      <c r="C9" s="86"/>
      <c r="D9" s="86"/>
      <c r="E9" s="86"/>
      <c r="F9" s="86"/>
      <c r="G9" s="86"/>
      <c r="H9" s="85"/>
      <c r="I9" s="87"/>
      <c r="J9" s="88"/>
      <c r="K9" s="89"/>
      <c r="L9" s="89"/>
      <c r="M9" s="88"/>
      <c r="N9" s="85"/>
      <c r="O9" s="85"/>
    </row>
    <row r="10" spans="1:21" ht="12.75" customHeight="1" x14ac:dyDescent="0.2">
      <c r="A10" s="85" t="s">
        <v>23</v>
      </c>
      <c r="B10" s="85" t="s">
        <v>226</v>
      </c>
      <c r="C10" s="86"/>
      <c r="D10" s="86"/>
      <c r="E10" s="86"/>
      <c r="F10" s="86"/>
      <c r="G10" s="86">
        <v>1400</v>
      </c>
      <c r="H10" s="85"/>
      <c r="I10" s="87">
        <v>0</v>
      </c>
      <c r="J10" s="88">
        <v>1400</v>
      </c>
      <c r="K10" s="89"/>
      <c r="L10" s="89"/>
      <c r="M10" s="88">
        <v>1512</v>
      </c>
      <c r="N10" s="85"/>
      <c r="O10" s="85"/>
      <c r="P10" s="84">
        <v>1674</v>
      </c>
      <c r="R10" s="84">
        <v>2100</v>
      </c>
      <c r="T10" s="84">
        <v>3100</v>
      </c>
    </row>
    <row r="11" spans="1:21" ht="12.75" customHeight="1" x14ac:dyDescent="0.2">
      <c r="A11" s="85" t="s">
        <v>25</v>
      </c>
      <c r="B11" s="85" t="s">
        <v>227</v>
      </c>
      <c r="C11" s="86">
        <v>5000</v>
      </c>
      <c r="D11" s="86">
        <v>5000</v>
      </c>
      <c r="E11" s="86">
        <v>5000</v>
      </c>
      <c r="F11" s="86">
        <v>5000</v>
      </c>
      <c r="G11" s="86">
        <v>5000</v>
      </c>
      <c r="H11" s="85"/>
      <c r="I11" s="87">
        <v>5127.63</v>
      </c>
      <c r="J11" s="88">
        <v>5000</v>
      </c>
      <c r="K11" s="89"/>
      <c r="L11" s="89">
        <f>J11-G11</f>
        <v>0</v>
      </c>
      <c r="M11" s="88">
        <v>5000</v>
      </c>
      <c r="N11" s="85"/>
      <c r="O11" s="85"/>
      <c r="P11" s="84">
        <v>5000</v>
      </c>
      <c r="R11" s="84">
        <v>3000</v>
      </c>
      <c r="T11" s="84">
        <v>3000</v>
      </c>
    </row>
    <row r="12" spans="1:21" s="91" customFormat="1" ht="12.75" customHeight="1" x14ac:dyDescent="0.2">
      <c r="A12" s="137" t="s">
        <v>27</v>
      </c>
      <c r="B12" s="137"/>
      <c r="C12" s="138">
        <f t="shared" ref="C12:J12" si="1">SUM(C10:C11)</f>
        <v>5000</v>
      </c>
      <c r="D12" s="138">
        <f t="shared" si="1"/>
        <v>5000</v>
      </c>
      <c r="E12" s="138">
        <f t="shared" si="1"/>
        <v>5000</v>
      </c>
      <c r="F12" s="138">
        <f t="shared" si="1"/>
        <v>5000</v>
      </c>
      <c r="G12" s="138">
        <f t="shared" si="1"/>
        <v>6400</v>
      </c>
      <c r="H12" s="137">
        <f t="shared" si="1"/>
        <v>0</v>
      </c>
      <c r="I12" s="139">
        <f t="shared" si="1"/>
        <v>5127.63</v>
      </c>
      <c r="J12" s="90">
        <f t="shared" si="1"/>
        <v>6400</v>
      </c>
      <c r="K12" s="139"/>
      <c r="L12" s="139">
        <f>J12-G12</f>
        <v>0</v>
      </c>
      <c r="M12" s="90">
        <f>SUM(M10:M11)</f>
        <v>6512</v>
      </c>
      <c r="N12" s="94">
        <f>SUM(N10:N11)</f>
        <v>0</v>
      </c>
      <c r="O12" s="94">
        <f>SUM(O10:O11)</f>
        <v>0</v>
      </c>
      <c r="P12" s="90">
        <f>SUM(P10:P11)</f>
        <v>6674</v>
      </c>
      <c r="R12" s="91">
        <f>SUM(R10:R11)</f>
        <v>5100</v>
      </c>
      <c r="T12" s="91">
        <f>SUM(T10:T11)</f>
        <v>6100</v>
      </c>
    </row>
    <row r="13" spans="1:21" ht="20.25" customHeight="1" x14ac:dyDescent="0.2">
      <c r="A13" s="85" t="s">
        <v>228</v>
      </c>
      <c r="B13" s="85"/>
      <c r="C13" s="86"/>
      <c r="D13" s="86"/>
      <c r="E13" s="86"/>
      <c r="F13" s="86"/>
      <c r="G13" s="86"/>
      <c r="H13" s="85"/>
      <c r="I13" s="87"/>
      <c r="J13" s="88"/>
      <c r="K13" s="89"/>
      <c r="L13" s="89"/>
      <c r="M13" s="88"/>
      <c r="N13" s="85"/>
      <c r="O13" s="85"/>
    </row>
    <row r="14" spans="1:21" ht="12.75" customHeight="1" x14ac:dyDescent="0.2">
      <c r="A14" s="85" t="s">
        <v>23</v>
      </c>
      <c r="B14" s="85" t="s">
        <v>229</v>
      </c>
      <c r="C14" s="86"/>
      <c r="D14" s="86">
        <v>21900</v>
      </c>
      <c r="E14" s="86">
        <v>22557</v>
      </c>
      <c r="F14" s="86">
        <v>22557</v>
      </c>
      <c r="G14" s="86"/>
      <c r="H14" s="85"/>
      <c r="I14" s="87">
        <v>11139.68</v>
      </c>
      <c r="J14" s="88">
        <v>22557</v>
      </c>
      <c r="K14" s="89"/>
      <c r="L14" s="89">
        <f t="shared" ref="L14:L22" si="2">J14-G14</f>
        <v>22557</v>
      </c>
      <c r="M14" s="88">
        <v>24383</v>
      </c>
      <c r="N14" s="85"/>
      <c r="O14" s="85"/>
      <c r="P14" s="84">
        <v>26935</v>
      </c>
      <c r="R14" s="84">
        <v>38500</v>
      </c>
      <c r="T14" s="84">
        <v>42000</v>
      </c>
    </row>
    <row r="15" spans="1:21" ht="12.75" customHeight="1" x14ac:dyDescent="0.2">
      <c r="A15" s="85" t="s">
        <v>29</v>
      </c>
      <c r="B15" s="85" t="s">
        <v>230</v>
      </c>
      <c r="C15" s="86"/>
      <c r="D15" s="86">
        <v>69000</v>
      </c>
      <c r="E15" s="86">
        <v>52000</v>
      </c>
      <c r="F15" s="86">
        <v>82000</v>
      </c>
      <c r="G15" s="86"/>
      <c r="H15" s="85"/>
      <c r="I15" s="87">
        <v>0</v>
      </c>
      <c r="J15" s="88">
        <v>50000</v>
      </c>
      <c r="K15" s="89"/>
      <c r="L15" s="89">
        <f t="shared" si="2"/>
        <v>50000</v>
      </c>
      <c r="M15" s="88">
        <v>50000</v>
      </c>
      <c r="N15" s="85"/>
      <c r="O15" s="85"/>
      <c r="P15" s="84">
        <v>100000</v>
      </c>
      <c r="R15" s="84">
        <v>75000</v>
      </c>
      <c r="T15" s="84">
        <v>75000</v>
      </c>
    </row>
    <row r="16" spans="1:21" ht="12.75" customHeight="1" x14ac:dyDescent="0.2">
      <c r="A16" s="85" t="s">
        <v>25</v>
      </c>
      <c r="B16" s="85" t="s">
        <v>231</v>
      </c>
      <c r="C16" s="86">
        <v>52150</v>
      </c>
      <c r="D16" s="86">
        <v>52150</v>
      </c>
      <c r="E16" s="86">
        <v>55000</v>
      </c>
      <c r="F16" s="86">
        <v>55000</v>
      </c>
      <c r="G16" s="86">
        <v>55000</v>
      </c>
      <c r="H16" s="85"/>
      <c r="I16" s="87">
        <v>19453.310000000001</v>
      </c>
      <c r="J16" s="88">
        <v>55000</v>
      </c>
      <c r="K16" s="89"/>
      <c r="L16" s="89">
        <f t="shared" si="2"/>
        <v>0</v>
      </c>
      <c r="M16" s="88">
        <v>61200</v>
      </c>
      <c r="N16" s="85"/>
      <c r="O16" s="85"/>
      <c r="P16" s="84">
        <v>61200</v>
      </c>
      <c r="R16" s="84">
        <v>80000</v>
      </c>
      <c r="T16" s="84">
        <v>90000</v>
      </c>
    </row>
    <row r="17" spans="1:20" ht="12.75" customHeight="1" x14ac:dyDescent="0.2">
      <c r="A17" s="85" t="s">
        <v>232</v>
      </c>
      <c r="B17" s="85" t="s">
        <v>233</v>
      </c>
      <c r="C17" s="86">
        <v>16000</v>
      </c>
      <c r="D17" s="86">
        <v>17600</v>
      </c>
      <c r="E17" s="86">
        <v>1760</v>
      </c>
      <c r="F17" s="86">
        <v>17600</v>
      </c>
      <c r="G17" s="86">
        <v>17600</v>
      </c>
      <c r="H17" s="85"/>
      <c r="I17" s="87">
        <v>12544.79</v>
      </c>
      <c r="J17" s="88">
        <v>18000</v>
      </c>
      <c r="K17" s="89"/>
      <c r="L17" s="89">
        <f t="shared" si="2"/>
        <v>400</v>
      </c>
      <c r="M17" s="88">
        <v>18000</v>
      </c>
      <c r="N17" s="85"/>
      <c r="O17" s="85"/>
      <c r="P17" s="84">
        <v>18000</v>
      </c>
      <c r="R17" s="84">
        <v>24500</v>
      </c>
      <c r="T17" s="84">
        <v>26000</v>
      </c>
    </row>
    <row r="18" spans="1:20" s="91" customFormat="1" ht="12.75" customHeight="1" x14ac:dyDescent="0.2">
      <c r="A18" s="137" t="s">
        <v>27</v>
      </c>
      <c r="B18" s="137"/>
      <c r="C18" s="138">
        <f t="shared" ref="C18:J18" si="3">SUM(C14:C17)</f>
        <v>68150</v>
      </c>
      <c r="D18" s="138">
        <f t="shared" si="3"/>
        <v>160650</v>
      </c>
      <c r="E18" s="138">
        <f t="shared" si="3"/>
        <v>131317</v>
      </c>
      <c r="F18" s="138">
        <f t="shared" si="3"/>
        <v>177157</v>
      </c>
      <c r="G18" s="138">
        <f t="shared" si="3"/>
        <v>72600</v>
      </c>
      <c r="H18" s="137">
        <f t="shared" si="3"/>
        <v>0</v>
      </c>
      <c r="I18" s="139">
        <f t="shared" si="3"/>
        <v>43137.78</v>
      </c>
      <c r="J18" s="90">
        <f t="shared" si="3"/>
        <v>145557</v>
      </c>
      <c r="K18" s="139"/>
      <c r="L18" s="139">
        <f t="shared" si="2"/>
        <v>72957</v>
      </c>
      <c r="M18" s="90">
        <f>SUM(M14:M17)</f>
        <v>153583</v>
      </c>
      <c r="N18" s="94">
        <f>SUM(N14:N17)</f>
        <v>0</v>
      </c>
      <c r="O18" s="94">
        <f>SUM(O14:O17)</f>
        <v>0</v>
      </c>
      <c r="P18" s="90">
        <f>SUM(P14:P17)</f>
        <v>206135</v>
      </c>
      <c r="R18" s="91">
        <f>SUM(R14:R17)</f>
        <v>218000</v>
      </c>
      <c r="T18" s="91">
        <f>SUM(T14:T17)</f>
        <v>233000</v>
      </c>
    </row>
    <row r="19" spans="1:20" ht="24" customHeight="1" x14ac:dyDescent="0.2">
      <c r="A19" s="85" t="s">
        <v>234</v>
      </c>
      <c r="B19" s="85"/>
      <c r="C19" s="86"/>
      <c r="D19" s="86"/>
      <c r="E19" s="86"/>
      <c r="F19" s="86"/>
      <c r="G19" s="86"/>
      <c r="H19" s="85"/>
      <c r="I19" s="87"/>
      <c r="J19" s="88"/>
      <c r="K19" s="89"/>
      <c r="L19" s="89">
        <f t="shared" si="2"/>
        <v>0</v>
      </c>
      <c r="M19" s="88"/>
      <c r="N19" s="85"/>
      <c r="O19" s="85"/>
    </row>
    <row r="20" spans="1:20" ht="12.75" customHeight="1" x14ac:dyDescent="0.2">
      <c r="A20" s="85" t="s">
        <v>23</v>
      </c>
      <c r="B20" s="85" t="s">
        <v>235</v>
      </c>
      <c r="C20" s="86">
        <v>2475</v>
      </c>
      <c r="D20" s="86">
        <v>2550</v>
      </c>
      <c r="E20" s="86">
        <v>2625</v>
      </c>
      <c r="F20" s="86">
        <v>225</v>
      </c>
      <c r="G20" s="86">
        <v>2625</v>
      </c>
      <c r="H20" s="85"/>
      <c r="I20" s="87">
        <v>0</v>
      </c>
      <c r="J20" s="88">
        <v>2625</v>
      </c>
      <c r="K20" s="89"/>
      <c r="L20" s="89">
        <f t="shared" si="2"/>
        <v>0</v>
      </c>
      <c r="M20" s="88">
        <v>2835</v>
      </c>
      <c r="N20" s="85"/>
      <c r="O20" s="85"/>
      <c r="P20" s="84">
        <v>3090</v>
      </c>
      <c r="R20" s="84">
        <v>9000</v>
      </c>
      <c r="T20" s="84">
        <v>12000</v>
      </c>
    </row>
    <row r="21" spans="1:20" ht="12.75" customHeight="1" x14ac:dyDescent="0.2">
      <c r="A21" s="85" t="s">
        <v>25</v>
      </c>
      <c r="B21" s="85" t="s">
        <v>236</v>
      </c>
      <c r="C21" s="86">
        <v>4000</v>
      </c>
      <c r="D21" s="86">
        <v>4000</v>
      </c>
      <c r="E21" s="86">
        <v>11000</v>
      </c>
      <c r="F21" s="86">
        <v>11000</v>
      </c>
      <c r="G21" s="86">
        <v>11000</v>
      </c>
      <c r="H21" s="85"/>
      <c r="I21" s="87">
        <v>2439.13</v>
      </c>
      <c r="J21" s="88">
        <v>11000</v>
      </c>
      <c r="K21" s="89"/>
      <c r="L21" s="89">
        <f t="shared" si="2"/>
        <v>0</v>
      </c>
      <c r="M21" s="88">
        <v>11000</v>
      </c>
      <c r="N21" s="85"/>
      <c r="O21" s="85"/>
      <c r="P21" s="84">
        <v>11000</v>
      </c>
      <c r="R21" s="84">
        <v>5000</v>
      </c>
      <c r="T21" s="84">
        <v>4000</v>
      </c>
    </row>
    <row r="22" spans="1:20" s="91" customFormat="1" ht="12.75" customHeight="1" x14ac:dyDescent="0.2">
      <c r="A22" s="137" t="s">
        <v>27</v>
      </c>
      <c r="B22" s="137"/>
      <c r="C22" s="138">
        <f t="shared" ref="C22:J22" si="4">SUM(C20:C21)</f>
        <v>6475</v>
      </c>
      <c r="D22" s="138">
        <f t="shared" si="4"/>
        <v>6550</v>
      </c>
      <c r="E22" s="138">
        <f t="shared" si="4"/>
        <v>13625</v>
      </c>
      <c r="F22" s="138">
        <f t="shared" si="4"/>
        <v>11225</v>
      </c>
      <c r="G22" s="138">
        <f t="shared" si="4"/>
        <v>13625</v>
      </c>
      <c r="H22" s="137">
        <f t="shared" si="4"/>
        <v>0</v>
      </c>
      <c r="I22" s="139">
        <f t="shared" si="4"/>
        <v>2439.13</v>
      </c>
      <c r="J22" s="90">
        <f t="shared" si="4"/>
        <v>13625</v>
      </c>
      <c r="K22" s="139"/>
      <c r="L22" s="139">
        <f t="shared" si="2"/>
        <v>0</v>
      </c>
      <c r="M22" s="90">
        <f>SUM(M20:M21)</f>
        <v>13835</v>
      </c>
      <c r="N22" s="94">
        <f>SUM(N20:N21)</f>
        <v>0</v>
      </c>
      <c r="O22" s="94">
        <f>SUM(O20:O21)</f>
        <v>0</v>
      </c>
      <c r="P22" s="90">
        <f>SUM(P20:P21)</f>
        <v>14090</v>
      </c>
      <c r="R22" s="91">
        <f>SUM(R20:R21)</f>
        <v>14000</v>
      </c>
      <c r="T22" s="91">
        <f>SUM(T20:T21)</f>
        <v>16000</v>
      </c>
    </row>
    <row r="23" spans="1:20" ht="26.25" customHeight="1" x14ac:dyDescent="0.2">
      <c r="A23" s="85" t="s">
        <v>237</v>
      </c>
      <c r="B23" s="85"/>
      <c r="C23" s="86"/>
      <c r="D23" s="86"/>
      <c r="E23" s="86"/>
      <c r="F23" s="86"/>
      <c r="G23" s="86"/>
      <c r="H23" s="85"/>
      <c r="I23" s="87"/>
      <c r="J23" s="88"/>
      <c r="K23" s="89"/>
      <c r="L23" s="89"/>
      <c r="M23" s="88"/>
      <c r="N23" s="85"/>
      <c r="O23" s="85"/>
    </row>
    <row r="24" spans="1:20" ht="12.75" customHeight="1" x14ac:dyDescent="0.2">
      <c r="A24" s="85" t="s">
        <v>23</v>
      </c>
      <c r="B24" s="85" t="s">
        <v>238</v>
      </c>
      <c r="C24" s="86">
        <v>70549</v>
      </c>
      <c r="D24" s="86">
        <v>72700</v>
      </c>
      <c r="E24" s="86">
        <v>75000</v>
      </c>
      <c r="F24" s="86">
        <v>75000</v>
      </c>
      <c r="G24" s="86"/>
      <c r="H24" s="85"/>
      <c r="I24" s="87">
        <f>(6328.3+2531.38)+31930.02</f>
        <v>40789.699999999997</v>
      </c>
      <c r="J24" s="88">
        <v>75000</v>
      </c>
      <c r="K24" s="89"/>
      <c r="L24" s="89">
        <f t="shared" ref="L24:L30" si="5">J24-G24</f>
        <v>75000</v>
      </c>
      <c r="M24" s="88">
        <v>81000</v>
      </c>
      <c r="N24" s="85"/>
      <c r="O24" s="85"/>
      <c r="P24" s="84">
        <v>91773</v>
      </c>
      <c r="R24" s="84">
        <v>115250</v>
      </c>
      <c r="T24" s="84">
        <v>126000</v>
      </c>
    </row>
    <row r="25" spans="1:20" ht="12.75" customHeight="1" x14ac:dyDescent="0.2">
      <c r="A25" s="85" t="s">
        <v>25</v>
      </c>
      <c r="B25" s="85" t="s">
        <v>239</v>
      </c>
      <c r="C25" s="86">
        <v>96200</v>
      </c>
      <c r="D25" s="86">
        <v>96000</v>
      </c>
      <c r="E25" s="86">
        <v>118000</v>
      </c>
      <c r="F25" s="86">
        <v>118000</v>
      </c>
      <c r="G25" s="86"/>
      <c r="H25" s="85"/>
      <c r="I25" s="87">
        <v>55604.45</v>
      </c>
      <c r="J25" s="88">
        <v>120000</v>
      </c>
      <c r="K25" s="89"/>
      <c r="L25" s="89">
        <f t="shared" si="5"/>
        <v>120000</v>
      </c>
      <c r="M25" s="88">
        <v>120000</v>
      </c>
      <c r="N25" s="85"/>
      <c r="O25" s="85"/>
      <c r="P25" s="84">
        <v>100000</v>
      </c>
      <c r="R25" s="84">
        <v>105000</v>
      </c>
      <c r="T25" s="84">
        <v>110000</v>
      </c>
    </row>
    <row r="26" spans="1:20" s="91" customFormat="1" ht="12.75" customHeight="1" x14ac:dyDescent="0.2">
      <c r="A26" s="137" t="s">
        <v>27</v>
      </c>
      <c r="B26" s="137"/>
      <c r="C26" s="138">
        <f t="shared" ref="C26:J26" si="6">SUM(C24:C25)</f>
        <v>166749</v>
      </c>
      <c r="D26" s="138">
        <f t="shared" si="6"/>
        <v>168700</v>
      </c>
      <c r="E26" s="138">
        <f t="shared" si="6"/>
        <v>193000</v>
      </c>
      <c r="F26" s="138">
        <f t="shared" si="6"/>
        <v>193000</v>
      </c>
      <c r="G26" s="138"/>
      <c r="H26" s="137">
        <f t="shared" si="6"/>
        <v>0</v>
      </c>
      <c r="I26" s="139">
        <f t="shared" si="6"/>
        <v>96394.15</v>
      </c>
      <c r="J26" s="90">
        <f t="shared" si="6"/>
        <v>195000</v>
      </c>
      <c r="K26" s="139"/>
      <c r="L26" s="139">
        <f t="shared" si="5"/>
        <v>195000</v>
      </c>
      <c r="M26" s="90">
        <f>SUM(M24:M25)</f>
        <v>201000</v>
      </c>
      <c r="N26" s="94">
        <f>SUM(N24:N25)</f>
        <v>0</v>
      </c>
      <c r="O26" s="94">
        <f>SUM(O24:O25)</f>
        <v>0</v>
      </c>
      <c r="P26" s="90">
        <f>SUM(P24:P25)</f>
        <v>191773</v>
      </c>
      <c r="R26" s="91">
        <f>SUM(R24:R25)</f>
        <v>220250</v>
      </c>
      <c r="T26" s="91">
        <f>SUM(T24:T25)</f>
        <v>236000</v>
      </c>
    </row>
    <row r="27" spans="1:20" ht="28.5" customHeight="1" x14ac:dyDescent="0.2">
      <c r="A27" s="96" t="s">
        <v>240</v>
      </c>
      <c r="B27" s="85"/>
      <c r="C27" s="86"/>
      <c r="D27" s="86"/>
      <c r="E27" s="86"/>
      <c r="F27" s="86"/>
      <c r="G27" s="86"/>
      <c r="H27" s="85"/>
      <c r="I27" s="87"/>
      <c r="J27" s="88"/>
      <c r="K27" s="89"/>
      <c r="L27" s="89"/>
      <c r="M27" s="88"/>
      <c r="N27" s="85"/>
      <c r="O27" s="85"/>
    </row>
    <row r="28" spans="1:20" ht="12.75" customHeight="1" x14ac:dyDescent="0.2">
      <c r="A28" s="85" t="s">
        <v>23</v>
      </c>
      <c r="B28" s="85" t="s">
        <v>241</v>
      </c>
      <c r="C28" s="86">
        <v>40300</v>
      </c>
      <c r="D28" s="86">
        <v>40500</v>
      </c>
      <c r="E28" s="86">
        <v>40500</v>
      </c>
      <c r="F28" s="86">
        <v>40500</v>
      </c>
      <c r="G28" s="86">
        <v>40500</v>
      </c>
      <c r="H28" s="85"/>
      <c r="I28" s="87">
        <v>20090.46</v>
      </c>
      <c r="J28" s="88">
        <v>40500</v>
      </c>
      <c r="K28" s="89"/>
      <c r="L28" s="89">
        <f t="shared" si="5"/>
        <v>0</v>
      </c>
      <c r="M28" s="88">
        <v>42224</v>
      </c>
      <c r="N28" s="85"/>
      <c r="O28" s="85"/>
      <c r="P28" s="84">
        <v>46350</v>
      </c>
      <c r="R28" s="84">
        <v>0</v>
      </c>
      <c r="T28" s="84">
        <v>0</v>
      </c>
    </row>
    <row r="29" spans="1:20" ht="12.75" customHeight="1" x14ac:dyDescent="0.2">
      <c r="A29" s="85" t="s">
        <v>25</v>
      </c>
      <c r="B29" s="85" t="s">
        <v>242</v>
      </c>
      <c r="C29" s="86">
        <v>54858</v>
      </c>
      <c r="D29" s="86">
        <v>57844</v>
      </c>
      <c r="E29" s="86">
        <v>57844</v>
      </c>
      <c r="F29" s="86">
        <v>57844</v>
      </c>
      <c r="G29" s="86">
        <v>57844</v>
      </c>
      <c r="H29" s="85"/>
      <c r="I29" s="87">
        <v>48380.79</v>
      </c>
      <c r="J29" s="88">
        <v>57844</v>
      </c>
      <c r="K29" s="89"/>
      <c r="L29" s="89">
        <f t="shared" si="5"/>
        <v>0</v>
      </c>
      <c r="M29" s="88">
        <v>62000</v>
      </c>
      <c r="N29" s="85"/>
      <c r="O29" s="85"/>
      <c r="P29" s="84">
        <v>67974</v>
      </c>
      <c r="R29" s="84">
        <v>0</v>
      </c>
      <c r="T29" s="84">
        <v>0</v>
      </c>
    </row>
    <row r="30" spans="1:20" s="91" customFormat="1" ht="12.75" customHeight="1" x14ac:dyDescent="0.2">
      <c r="A30" s="137" t="s">
        <v>27</v>
      </c>
      <c r="B30" s="137"/>
      <c r="C30" s="138">
        <f t="shared" ref="C30:J30" si="7">SUM(C28:C29)</f>
        <v>95158</v>
      </c>
      <c r="D30" s="138">
        <f t="shared" si="7"/>
        <v>98344</v>
      </c>
      <c r="E30" s="138">
        <f t="shared" si="7"/>
        <v>98344</v>
      </c>
      <c r="F30" s="138">
        <f t="shared" si="7"/>
        <v>98344</v>
      </c>
      <c r="G30" s="138">
        <f t="shared" si="7"/>
        <v>98344</v>
      </c>
      <c r="H30" s="137">
        <f t="shared" si="7"/>
        <v>0</v>
      </c>
      <c r="I30" s="139">
        <f t="shared" si="7"/>
        <v>68471.25</v>
      </c>
      <c r="J30" s="90">
        <f t="shared" si="7"/>
        <v>98344</v>
      </c>
      <c r="K30" s="139"/>
      <c r="L30" s="139">
        <f t="shared" si="5"/>
        <v>0</v>
      </c>
      <c r="M30" s="90">
        <f>SUM(M28:M29)</f>
        <v>104224</v>
      </c>
      <c r="N30" s="94">
        <f>SUM(N28:N29)</f>
        <v>0</v>
      </c>
      <c r="O30" s="94">
        <f>SUM(O28:O29)</f>
        <v>0</v>
      </c>
      <c r="P30" s="90">
        <f>SUM(P28:P29)</f>
        <v>114324</v>
      </c>
      <c r="R30" s="91">
        <v>0</v>
      </c>
      <c r="T30" s="91">
        <v>0</v>
      </c>
    </row>
    <row r="31" spans="1:20" ht="27" customHeight="1" x14ac:dyDescent="0.2">
      <c r="A31" s="80" t="s">
        <v>15</v>
      </c>
      <c r="B31" s="80" t="s">
        <v>0</v>
      </c>
      <c r="C31" s="80">
        <v>2007</v>
      </c>
      <c r="D31" s="80">
        <v>2008</v>
      </c>
      <c r="E31" s="80" t="s">
        <v>16</v>
      </c>
      <c r="F31" s="80" t="s">
        <v>17</v>
      </c>
      <c r="G31" s="80">
        <v>2009</v>
      </c>
      <c r="H31" s="80" t="s">
        <v>18</v>
      </c>
      <c r="I31" s="81" t="s">
        <v>274</v>
      </c>
      <c r="J31" s="80" t="s">
        <v>19</v>
      </c>
      <c r="K31" s="80" t="s">
        <v>21</v>
      </c>
      <c r="L31" s="80" t="s">
        <v>218</v>
      </c>
      <c r="M31" s="80" t="s">
        <v>295</v>
      </c>
      <c r="N31" s="80" t="s">
        <v>20</v>
      </c>
      <c r="O31" s="80" t="s">
        <v>21</v>
      </c>
    </row>
    <row r="32" spans="1:20" ht="20.25" customHeight="1" x14ac:dyDescent="0.2">
      <c r="A32" s="85" t="s">
        <v>161</v>
      </c>
      <c r="B32" s="85"/>
      <c r="C32" s="86"/>
      <c r="D32" s="86"/>
      <c r="E32" s="86"/>
      <c r="F32" s="86"/>
      <c r="G32" s="86"/>
      <c r="H32" s="85"/>
      <c r="I32" s="87"/>
      <c r="J32" s="88"/>
      <c r="K32" s="89"/>
      <c r="L32" s="89"/>
      <c r="M32" s="88"/>
      <c r="N32" s="85"/>
      <c r="O32" s="85"/>
    </row>
    <row r="33" spans="1:20" ht="12.75" customHeight="1" x14ac:dyDescent="0.2">
      <c r="A33" s="85" t="s">
        <v>162</v>
      </c>
      <c r="B33" s="85" t="s">
        <v>243</v>
      </c>
      <c r="C33" s="86">
        <v>23000</v>
      </c>
      <c r="D33" s="86">
        <v>23000</v>
      </c>
      <c r="E33" s="86">
        <v>23000</v>
      </c>
      <c r="F33" s="86">
        <v>23000</v>
      </c>
      <c r="G33" s="86">
        <v>23000</v>
      </c>
      <c r="H33" s="85"/>
      <c r="I33" s="87">
        <v>0</v>
      </c>
      <c r="J33" s="88">
        <v>28300</v>
      </c>
      <c r="K33" s="89"/>
      <c r="L33" s="89" t="e">
        <f>#REF!-G33</f>
        <v>#REF!</v>
      </c>
      <c r="M33" s="88">
        <v>36500</v>
      </c>
      <c r="N33" s="85"/>
      <c r="O33" s="85"/>
      <c r="P33" s="84">
        <v>53000</v>
      </c>
      <c r="R33" s="84">
        <v>40800</v>
      </c>
      <c r="T33" s="84">
        <v>45000</v>
      </c>
    </row>
    <row r="34" spans="1:20" ht="12.75" customHeight="1" x14ac:dyDescent="0.2">
      <c r="A34" s="85" t="s">
        <v>164</v>
      </c>
      <c r="B34" s="85" t="s">
        <v>244</v>
      </c>
      <c r="C34" s="86">
        <v>16998</v>
      </c>
      <c r="D34" s="86">
        <v>17404</v>
      </c>
      <c r="E34" s="86">
        <v>17843</v>
      </c>
      <c r="F34" s="86">
        <v>17843</v>
      </c>
      <c r="G34" s="86">
        <v>17843</v>
      </c>
      <c r="H34" s="85"/>
      <c r="I34" s="87">
        <v>8893.81</v>
      </c>
      <c r="J34" s="88">
        <v>22627</v>
      </c>
      <c r="K34" s="89"/>
      <c r="L34" s="89" t="e">
        <f>#REF!-G34</f>
        <v>#REF!</v>
      </c>
      <c r="M34" s="88">
        <v>25000</v>
      </c>
      <c r="N34" s="85"/>
      <c r="O34" s="85"/>
      <c r="P34" s="84">
        <v>28620</v>
      </c>
      <c r="R34" s="84">
        <v>20400</v>
      </c>
      <c r="T34" s="84">
        <v>21000</v>
      </c>
    </row>
    <row r="35" spans="1:20" ht="12.75" customHeight="1" x14ac:dyDescent="0.2">
      <c r="A35" s="85" t="s">
        <v>245</v>
      </c>
      <c r="B35" s="85" t="s">
        <v>246</v>
      </c>
      <c r="C35" s="86">
        <v>600</v>
      </c>
      <c r="D35" s="86">
        <v>800</v>
      </c>
      <c r="E35" s="86">
        <v>800</v>
      </c>
      <c r="F35" s="86">
        <v>800</v>
      </c>
      <c r="G35" s="86">
        <v>800</v>
      </c>
      <c r="H35" s="85"/>
      <c r="I35" s="87">
        <v>0</v>
      </c>
      <c r="J35" s="88">
        <v>880</v>
      </c>
      <c r="K35" s="89"/>
      <c r="L35" s="89" t="e">
        <f>#REF!-G35</f>
        <v>#REF!</v>
      </c>
      <c r="M35" s="88">
        <v>1646</v>
      </c>
      <c r="N35" s="85"/>
      <c r="O35" s="85"/>
      <c r="P35" s="84">
        <v>1500</v>
      </c>
      <c r="R35" s="84">
        <v>0</v>
      </c>
      <c r="T35" s="84">
        <v>0</v>
      </c>
    </row>
    <row r="36" spans="1:20" ht="12.75" customHeight="1" x14ac:dyDescent="0.2">
      <c r="A36" s="85" t="s">
        <v>247</v>
      </c>
      <c r="B36" s="85" t="s">
        <v>248</v>
      </c>
      <c r="C36" s="86">
        <v>720</v>
      </c>
      <c r="D36" s="86">
        <v>750</v>
      </c>
      <c r="E36" s="86">
        <v>750</v>
      </c>
      <c r="F36" s="86">
        <v>750</v>
      </c>
      <c r="G36" s="86">
        <v>750</v>
      </c>
      <c r="H36" s="85"/>
      <c r="I36" s="87">
        <v>93.88</v>
      </c>
      <c r="J36" s="88">
        <v>825</v>
      </c>
      <c r="K36" s="89"/>
      <c r="L36" s="89" t="e">
        <f>#REF!-G36</f>
        <v>#REF!</v>
      </c>
      <c r="M36" s="88">
        <v>1055</v>
      </c>
      <c r="N36" s="85"/>
      <c r="O36" s="85"/>
      <c r="P36" s="84">
        <v>1000</v>
      </c>
      <c r="R36" s="84">
        <v>0</v>
      </c>
      <c r="T36" s="84">
        <v>0</v>
      </c>
    </row>
    <row r="37" spans="1:20" ht="12.75" customHeight="1" x14ac:dyDescent="0.2">
      <c r="A37" s="85" t="s">
        <v>165</v>
      </c>
      <c r="B37" s="85" t="s">
        <v>249</v>
      </c>
      <c r="C37" s="86">
        <v>97614</v>
      </c>
      <c r="D37" s="86">
        <v>106399</v>
      </c>
      <c r="E37" s="86">
        <v>96058</v>
      </c>
      <c r="F37" s="86">
        <v>110686</v>
      </c>
      <c r="G37" s="86">
        <v>110686</v>
      </c>
      <c r="H37" s="85"/>
      <c r="I37" s="87">
        <v>50276.72</v>
      </c>
      <c r="J37" s="88">
        <v>124765</v>
      </c>
      <c r="K37" s="89"/>
      <c r="L37" s="89" t="e">
        <f>#REF!-G37</f>
        <v>#REF!</v>
      </c>
      <c r="M37" s="88">
        <v>138546</v>
      </c>
      <c r="N37" s="85"/>
      <c r="O37" s="85"/>
      <c r="P37" s="84">
        <v>152410</v>
      </c>
      <c r="R37" s="84">
        <v>150858</v>
      </c>
      <c r="T37" s="84">
        <v>155000</v>
      </c>
    </row>
    <row r="38" spans="1:20" s="91" customFormat="1" ht="12.75" customHeight="1" x14ac:dyDescent="0.2">
      <c r="A38" s="137" t="s">
        <v>27</v>
      </c>
      <c r="B38" s="137"/>
      <c r="C38" s="138">
        <f t="shared" ref="C38:J38" si="8">SUM(C33:C37)</f>
        <v>138932</v>
      </c>
      <c r="D38" s="138">
        <f t="shared" si="8"/>
        <v>148353</v>
      </c>
      <c r="E38" s="138">
        <f t="shared" si="8"/>
        <v>138451</v>
      </c>
      <c r="F38" s="138">
        <f t="shared" si="8"/>
        <v>153079</v>
      </c>
      <c r="G38" s="138">
        <f t="shared" si="8"/>
        <v>153079</v>
      </c>
      <c r="H38" s="137">
        <f t="shared" si="8"/>
        <v>0</v>
      </c>
      <c r="I38" s="139">
        <f t="shared" si="8"/>
        <v>59264.41</v>
      </c>
      <c r="J38" s="90">
        <f t="shared" si="8"/>
        <v>177397</v>
      </c>
      <c r="K38" s="139"/>
      <c r="L38" s="139" t="e">
        <f>#REF!-G38</f>
        <v>#REF!</v>
      </c>
      <c r="M38" s="90">
        <f>SUM(M33:M37)</f>
        <v>202747</v>
      </c>
      <c r="N38" s="94">
        <f>SUM(N33:N37)</f>
        <v>0</v>
      </c>
      <c r="O38" s="94">
        <f>SUM(O33:O37)</f>
        <v>0</v>
      </c>
      <c r="P38" s="90">
        <f>SUM(P33:P37)</f>
        <v>236530</v>
      </c>
      <c r="R38" s="91">
        <f>SUM(R33:R37)</f>
        <v>212058</v>
      </c>
      <c r="T38" s="91">
        <f>SUM(T33:T37)</f>
        <v>221000</v>
      </c>
    </row>
    <row r="39" spans="1:20" ht="24.75" customHeight="1" x14ac:dyDescent="0.2">
      <c r="A39" s="85" t="s">
        <v>250</v>
      </c>
      <c r="B39" s="85"/>
      <c r="C39" s="86"/>
      <c r="D39" s="86"/>
      <c r="E39" s="86"/>
      <c r="F39" s="86"/>
      <c r="G39" s="86"/>
      <c r="H39" s="85"/>
      <c r="I39" s="87"/>
      <c r="J39" s="88"/>
      <c r="K39" s="89"/>
      <c r="L39" s="89">
        <f>J39-G39</f>
        <v>0</v>
      </c>
      <c r="M39" s="88"/>
      <c r="N39" s="85"/>
      <c r="O39" s="85"/>
    </row>
    <row r="40" spans="1:20" ht="12.75" customHeight="1" x14ac:dyDescent="0.2">
      <c r="A40" s="85" t="s">
        <v>251</v>
      </c>
      <c r="B40" s="96" t="s">
        <v>332</v>
      </c>
      <c r="C40" s="86">
        <v>30000</v>
      </c>
      <c r="D40" s="86">
        <v>229000</v>
      </c>
      <c r="E40" s="86">
        <v>0</v>
      </c>
      <c r="F40" s="86">
        <v>0</v>
      </c>
      <c r="G40" s="86">
        <v>0</v>
      </c>
      <c r="H40" s="85"/>
      <c r="I40" s="87"/>
      <c r="J40" s="88">
        <v>30000</v>
      </c>
      <c r="K40" s="89"/>
      <c r="L40" s="89">
        <f>J40-G40</f>
        <v>30000</v>
      </c>
      <c r="M40" s="88">
        <v>30000</v>
      </c>
      <c r="N40" s="85"/>
      <c r="O40" s="85"/>
      <c r="P40" s="84">
        <v>30000</v>
      </c>
      <c r="R40" s="84">
        <v>0</v>
      </c>
      <c r="T40" s="84">
        <v>0</v>
      </c>
    </row>
    <row r="41" spans="1:20" ht="12.75" customHeight="1" x14ac:dyDescent="0.2">
      <c r="A41" s="85" t="s">
        <v>253</v>
      </c>
      <c r="B41" s="85" t="s">
        <v>254</v>
      </c>
      <c r="C41" s="86">
        <v>5000</v>
      </c>
      <c r="D41" s="86">
        <v>5000</v>
      </c>
      <c r="E41" s="86">
        <v>5000</v>
      </c>
      <c r="F41" s="86">
        <v>5000</v>
      </c>
      <c r="G41" s="86">
        <v>5000</v>
      </c>
      <c r="H41" s="85"/>
      <c r="I41" s="87"/>
      <c r="J41" s="88">
        <v>0</v>
      </c>
      <c r="K41" s="89"/>
      <c r="L41" s="89">
        <f>J41-G41</f>
        <v>-5000</v>
      </c>
      <c r="M41" s="88">
        <v>0</v>
      </c>
      <c r="N41" s="85"/>
      <c r="O41" s="85"/>
      <c r="R41" s="84">
        <v>0</v>
      </c>
      <c r="T41" s="84">
        <v>0</v>
      </c>
    </row>
    <row r="42" spans="1:20" s="91" customFormat="1" ht="12.75" customHeight="1" x14ac:dyDescent="0.2">
      <c r="A42" s="137" t="s">
        <v>27</v>
      </c>
      <c r="B42" s="137"/>
      <c r="C42" s="138">
        <f t="shared" ref="C42:J42" si="9">SUM(C40:C41)</f>
        <v>35000</v>
      </c>
      <c r="D42" s="138">
        <f t="shared" si="9"/>
        <v>234000</v>
      </c>
      <c r="E42" s="138">
        <f t="shared" si="9"/>
        <v>5000</v>
      </c>
      <c r="F42" s="138">
        <f t="shared" si="9"/>
        <v>5000</v>
      </c>
      <c r="G42" s="138">
        <f t="shared" si="9"/>
        <v>5000</v>
      </c>
      <c r="H42" s="137">
        <f t="shared" si="9"/>
        <v>0</v>
      </c>
      <c r="I42" s="139">
        <f t="shared" si="9"/>
        <v>0</v>
      </c>
      <c r="J42" s="90">
        <f t="shared" si="9"/>
        <v>30000</v>
      </c>
      <c r="K42" s="139"/>
      <c r="L42" s="139">
        <f>J42-G42</f>
        <v>25000</v>
      </c>
      <c r="M42" s="90">
        <f>SUM(M40:M41)</f>
        <v>30000</v>
      </c>
      <c r="N42" s="94">
        <f>SUM(N40:N41)</f>
        <v>0</v>
      </c>
      <c r="O42" s="94">
        <f>SUM(O40:O41)</f>
        <v>0</v>
      </c>
      <c r="P42" s="90">
        <f>SUM(P40:P41)</f>
        <v>30000</v>
      </c>
      <c r="R42" s="91">
        <f>SUM(R40:R41)</f>
        <v>0</v>
      </c>
      <c r="T42" s="91">
        <v>0</v>
      </c>
    </row>
    <row r="43" spans="1:20" ht="27" customHeight="1" x14ac:dyDescent="0.2">
      <c r="A43" s="85" t="s">
        <v>255</v>
      </c>
      <c r="B43" s="85"/>
      <c r="C43" s="86"/>
      <c r="D43" s="86"/>
      <c r="E43" s="86"/>
      <c r="F43" s="86"/>
      <c r="G43" s="86"/>
      <c r="H43" s="85"/>
      <c r="I43" s="87"/>
      <c r="J43" s="88"/>
      <c r="K43" s="89"/>
      <c r="L43" s="89"/>
      <c r="M43" s="88"/>
      <c r="N43" s="85"/>
      <c r="O43" s="85"/>
    </row>
    <row r="44" spans="1:20" ht="12.75" customHeight="1" x14ac:dyDescent="0.2">
      <c r="A44" s="85" t="s">
        <v>251</v>
      </c>
      <c r="B44" s="85" t="s">
        <v>252</v>
      </c>
      <c r="C44" s="86">
        <v>3350</v>
      </c>
      <c r="D44" s="86">
        <v>9603</v>
      </c>
      <c r="E44" s="86">
        <v>0</v>
      </c>
      <c r="F44" s="86">
        <v>0</v>
      </c>
      <c r="G44" s="86">
        <v>0</v>
      </c>
      <c r="H44" s="85"/>
      <c r="I44" s="87"/>
      <c r="J44" s="88">
        <f>J40*0.03</f>
        <v>900</v>
      </c>
      <c r="K44" s="89"/>
      <c r="L44" s="89">
        <f t="shared" ref="L44:L50" si="10">J44-G44</f>
        <v>900</v>
      </c>
      <c r="M44" s="88">
        <v>2500</v>
      </c>
      <c r="N44" s="85"/>
      <c r="O44" s="85"/>
      <c r="P44" s="84">
        <v>2500</v>
      </c>
      <c r="R44" s="84">
        <v>0</v>
      </c>
      <c r="T44" s="84">
        <v>0</v>
      </c>
    </row>
    <row r="45" spans="1:20" s="91" customFormat="1" ht="12.75" customHeight="1" x14ac:dyDescent="0.2">
      <c r="A45" s="137" t="s">
        <v>27</v>
      </c>
      <c r="B45" s="137"/>
      <c r="C45" s="138">
        <f t="shared" ref="C45:J45" si="11">SUM(C44:C44)</f>
        <v>3350</v>
      </c>
      <c r="D45" s="138">
        <f t="shared" si="11"/>
        <v>9603</v>
      </c>
      <c r="E45" s="138">
        <f t="shared" si="11"/>
        <v>0</v>
      </c>
      <c r="F45" s="138">
        <f t="shared" si="11"/>
        <v>0</v>
      </c>
      <c r="G45" s="138">
        <f t="shared" si="11"/>
        <v>0</v>
      </c>
      <c r="H45" s="137">
        <f t="shared" si="11"/>
        <v>0</v>
      </c>
      <c r="I45" s="139">
        <f t="shared" si="11"/>
        <v>0</v>
      </c>
      <c r="J45" s="90">
        <f t="shared" si="11"/>
        <v>900</v>
      </c>
      <c r="K45" s="139"/>
      <c r="L45" s="139">
        <f t="shared" si="10"/>
        <v>900</v>
      </c>
      <c r="M45" s="90">
        <f>SUM(M44)</f>
        <v>2500</v>
      </c>
      <c r="N45" s="94">
        <f>SUM(N44:N44)</f>
        <v>0</v>
      </c>
      <c r="O45" s="94">
        <f>SUM(O44:O44)</f>
        <v>0</v>
      </c>
      <c r="P45" s="90">
        <f>SUM(P44)</f>
        <v>2500</v>
      </c>
      <c r="R45" s="91">
        <v>0</v>
      </c>
      <c r="T45" s="91">
        <v>0</v>
      </c>
    </row>
    <row r="46" spans="1:20" ht="12.75" hidden="1" customHeight="1" x14ac:dyDescent="0.2">
      <c r="A46" s="97" t="s">
        <v>293</v>
      </c>
      <c r="B46" s="98" t="s">
        <v>256</v>
      </c>
      <c r="C46" s="99">
        <v>0</v>
      </c>
      <c r="D46" s="99">
        <v>0</v>
      </c>
      <c r="E46" s="99">
        <v>0</v>
      </c>
      <c r="F46" s="99">
        <v>0</v>
      </c>
      <c r="G46" s="99">
        <v>0</v>
      </c>
      <c r="H46" s="97"/>
      <c r="I46" s="100"/>
      <c r="J46" s="101"/>
      <c r="K46" s="102"/>
      <c r="L46" s="89">
        <f t="shared" si="10"/>
        <v>0</v>
      </c>
      <c r="M46" s="101"/>
      <c r="N46" s="97"/>
      <c r="O46" s="97"/>
    </row>
    <row r="47" spans="1:20" s="109" customFormat="1" ht="39" customHeight="1" x14ac:dyDescent="0.2">
      <c r="A47" s="103" t="s">
        <v>175</v>
      </c>
      <c r="B47" s="104"/>
      <c r="C47" s="105">
        <f t="shared" ref="C47:J47" si="12">((((((((C5+C8)+C12)+C18)+C22)+C26)+C30)+C38)+C42)+C45</f>
        <v>685009</v>
      </c>
      <c r="D47" s="105">
        <f t="shared" si="12"/>
        <v>999600</v>
      </c>
      <c r="E47" s="105">
        <f t="shared" si="12"/>
        <v>758792</v>
      </c>
      <c r="F47" s="105">
        <f t="shared" si="12"/>
        <v>816860</v>
      </c>
      <c r="G47" s="105">
        <f t="shared" si="12"/>
        <v>523103</v>
      </c>
      <c r="H47" s="103" t="e">
        <f t="shared" si="12"/>
        <v>#N/A</v>
      </c>
      <c r="I47" s="106">
        <f t="shared" si="12"/>
        <v>366342.82000000007</v>
      </c>
      <c r="J47" s="107">
        <f t="shared" si="12"/>
        <v>901712</v>
      </c>
      <c r="K47" s="106"/>
      <c r="L47" s="108">
        <f t="shared" si="10"/>
        <v>378609</v>
      </c>
      <c r="M47" s="107">
        <f>M5+M8+M12+M18+M22+M26+M30+M38+M42+M45</f>
        <v>969590.32000000007</v>
      </c>
      <c r="N47" s="103" t="e">
        <f>((((((((N5+N8)+N12)+N18)+N22)+N26)+N30)+N38)+N42)+N45</f>
        <v>#N/A</v>
      </c>
      <c r="O47" s="103" t="e">
        <f>((((((((O5+O8)+O12)+O18)+O22)+O26)+O30)+O38)+O42)+O45</f>
        <v>#N/A</v>
      </c>
      <c r="P47" s="107">
        <f>P5+P8+P12+P18+P22+P26+P30+P38+P42+P45</f>
        <v>1085064.6400000001</v>
      </c>
      <c r="R47" s="110">
        <f>SUM(R5,R8,R12,R18,R22,R26,R30,R38,R42,R45)</f>
        <v>1020408</v>
      </c>
      <c r="T47" s="110">
        <f>SUM(T5,T8,T12,T18,T22,T26,T30,T38,T42,T45)</f>
        <v>1102100</v>
      </c>
    </row>
    <row r="48" spans="1:20" ht="12.75" customHeight="1" x14ac:dyDescent="0.2">
      <c r="A48" s="85"/>
      <c r="B48" s="85"/>
      <c r="C48" s="86"/>
      <c r="D48" s="86"/>
      <c r="E48" s="86"/>
      <c r="F48" s="86"/>
      <c r="G48" s="86"/>
      <c r="H48" s="85"/>
      <c r="I48" s="87"/>
      <c r="J48" s="88"/>
      <c r="K48" s="89"/>
      <c r="L48" s="89">
        <f t="shared" si="10"/>
        <v>0</v>
      </c>
      <c r="M48" s="89"/>
      <c r="N48" s="85"/>
      <c r="O48" s="85"/>
    </row>
    <row r="49" spans="1:15" ht="12.75" hidden="1" customHeight="1" x14ac:dyDescent="0.2">
      <c r="A49" s="85"/>
      <c r="B49" s="85"/>
      <c r="C49" s="86"/>
      <c r="D49" s="86"/>
      <c r="E49" s="86"/>
      <c r="F49" s="86"/>
      <c r="G49" s="86"/>
      <c r="H49" s="85"/>
      <c r="I49" s="87"/>
      <c r="J49" s="88"/>
      <c r="K49" s="89"/>
      <c r="L49" s="89">
        <f t="shared" si="10"/>
        <v>0</v>
      </c>
      <c r="M49" s="89"/>
      <c r="N49" s="85"/>
      <c r="O49" s="85"/>
    </row>
    <row r="50" spans="1:15" ht="12.75" hidden="1" customHeight="1" x14ac:dyDescent="0.2">
      <c r="A50" s="85" t="s">
        <v>257</v>
      </c>
      <c r="B50" s="85"/>
      <c r="C50" s="89">
        <f t="shared" ref="C50:J50" si="13">((((C3+C10)+C14)+C20)+C24)+C28</f>
        <v>199679</v>
      </c>
      <c r="D50" s="89">
        <f t="shared" si="13"/>
        <v>226150</v>
      </c>
      <c r="E50" s="89">
        <f t="shared" si="13"/>
        <v>231837</v>
      </c>
      <c r="F50" s="89">
        <f t="shared" si="13"/>
        <v>229437</v>
      </c>
      <c r="G50" s="89">
        <f t="shared" si="13"/>
        <v>135680</v>
      </c>
      <c r="H50" s="89">
        <f t="shared" si="13"/>
        <v>0</v>
      </c>
      <c r="I50" s="87">
        <f t="shared" si="13"/>
        <v>116578.56</v>
      </c>
      <c r="J50" s="88">
        <f t="shared" si="13"/>
        <v>233237</v>
      </c>
      <c r="K50" s="89"/>
      <c r="L50" s="89">
        <f t="shared" si="10"/>
        <v>97557</v>
      </c>
      <c r="M50" s="89"/>
      <c r="N50" s="85"/>
      <c r="O50" s="85"/>
    </row>
    <row r="51" spans="1:15" ht="12.75" hidden="1" customHeight="1" x14ac:dyDescent="0.2">
      <c r="A51" s="85"/>
      <c r="B51" s="85"/>
      <c r="C51" s="86"/>
      <c r="D51" s="86"/>
      <c r="E51" s="86"/>
      <c r="F51" s="86"/>
      <c r="G51" s="86"/>
      <c r="H51" s="85"/>
      <c r="I51" s="87"/>
      <c r="J51" s="88"/>
      <c r="K51" s="89"/>
      <c r="L51" s="89"/>
      <c r="M51" s="89"/>
      <c r="N51" s="85"/>
      <c r="O51" s="85"/>
    </row>
    <row r="52" spans="1:15" hidden="1" x14ac:dyDescent="0.2"/>
  </sheetData>
  <phoneticPr fontId="4" type="noConversion"/>
  <printOptions horizontalCentered="1" gridLines="1"/>
  <pageMargins left="0.25" right="0.25" top="1" bottom="0.59" header="0.5" footer="0.23"/>
  <pageSetup firstPageNumber="0" fitToHeight="0" orientation="landscape" r:id="rId1"/>
  <headerFooter>
    <oddHeader>&amp;CTown of Forestburgh
2027 BUDGET TENTATIVE</oddHeader>
    <oddFooter xml:space="preserve">&amp;L&amp;D &amp;C&amp;A&amp;R
&amp;P of &amp;N
</oddFooter>
  </headerFooter>
  <rowBreaks count="1" manualBreakCount="1">
    <brk id="3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13"/>
  <sheetViews>
    <sheetView zoomScaleNormal="100" workbookViewId="0">
      <selection activeCell="AB24" sqref="AB24"/>
    </sheetView>
  </sheetViews>
  <sheetFormatPr defaultRowHeight="12.75" x14ac:dyDescent="0.2"/>
  <cols>
    <col min="1" max="1" width="28.7109375" customWidth="1"/>
    <col min="2" max="2" width="14.7109375" customWidth="1"/>
    <col min="3" max="4" width="8.5703125" hidden="1" customWidth="1"/>
    <col min="5" max="6" width="9.7109375" hidden="1" customWidth="1"/>
    <col min="7" max="7" width="8.5703125" hidden="1" customWidth="1"/>
    <col min="8" max="8" width="8" hidden="1" customWidth="1"/>
    <col min="9" max="9" width="0.7109375" style="9" hidden="1" customWidth="1"/>
    <col min="10" max="10" width="9.5703125" style="14" hidden="1" customWidth="1"/>
    <col min="11" max="11" width="8" style="14" hidden="1" bestFit="1" customWidth="1"/>
    <col min="12" max="12" width="8" hidden="1" bestFit="1" customWidth="1"/>
    <col min="13" max="13" width="10.28515625" hidden="1" customWidth="1"/>
    <col min="14" max="14" width="15.140625" hidden="1" customWidth="1"/>
    <col min="15" max="15" width="11.28515625" hidden="1" customWidth="1"/>
    <col min="16" max="16" width="1.42578125" customWidth="1"/>
    <col min="17" max="17" width="14.140625" customWidth="1"/>
    <col min="18" max="18" width="1.5703125" customWidth="1"/>
    <col min="19" max="19" width="25.5703125" customWidth="1"/>
    <col min="20" max="20" width="27.85546875" customWidth="1"/>
  </cols>
  <sheetData>
    <row r="1" spans="1:20" ht="41.25" customHeight="1" x14ac:dyDescent="0.2">
      <c r="A1" s="1" t="s">
        <v>15</v>
      </c>
      <c r="B1" s="1" t="s">
        <v>0</v>
      </c>
      <c r="C1" s="1">
        <v>2007</v>
      </c>
      <c r="D1" s="1">
        <v>2008</v>
      </c>
      <c r="E1" s="1" t="s">
        <v>16</v>
      </c>
      <c r="F1" s="1" t="s">
        <v>17</v>
      </c>
      <c r="G1" s="1">
        <v>2009</v>
      </c>
      <c r="H1" s="1" t="s">
        <v>18</v>
      </c>
      <c r="I1" s="10" t="s">
        <v>274</v>
      </c>
      <c r="J1" s="12" t="s">
        <v>19</v>
      </c>
      <c r="K1" s="12" t="s">
        <v>273</v>
      </c>
      <c r="L1" s="1" t="s">
        <v>21</v>
      </c>
      <c r="M1" s="1" t="s">
        <v>21</v>
      </c>
      <c r="N1" s="5" t="s">
        <v>218</v>
      </c>
      <c r="O1" s="19" t="s">
        <v>295</v>
      </c>
      <c r="Q1" s="154" t="s">
        <v>336</v>
      </c>
      <c r="S1" s="155" t="s">
        <v>339</v>
      </c>
      <c r="T1" s="155" t="s">
        <v>340</v>
      </c>
    </row>
    <row r="2" spans="1:20" ht="24" customHeight="1" x14ac:dyDescent="0.2">
      <c r="A2" s="4" t="s">
        <v>258</v>
      </c>
      <c r="B2" s="2"/>
      <c r="C2" s="2"/>
      <c r="D2" s="2"/>
      <c r="E2" s="2"/>
      <c r="F2" s="2"/>
      <c r="G2" s="2"/>
      <c r="H2" s="2"/>
      <c r="I2" s="8"/>
      <c r="J2" s="13"/>
      <c r="K2" s="13"/>
      <c r="L2" s="2"/>
      <c r="M2" s="2"/>
      <c r="N2" s="2"/>
      <c r="O2" s="2"/>
    </row>
    <row r="3" spans="1:20" ht="12.75" customHeight="1" x14ac:dyDescent="0.2">
      <c r="A3" s="2" t="s">
        <v>259</v>
      </c>
      <c r="B3" s="2" t="s">
        <v>260</v>
      </c>
      <c r="C3" s="2">
        <v>95158</v>
      </c>
      <c r="D3" s="2">
        <v>98344</v>
      </c>
      <c r="E3" s="2">
        <v>98344</v>
      </c>
      <c r="F3" s="2">
        <v>98344</v>
      </c>
      <c r="G3" s="2">
        <v>98344</v>
      </c>
      <c r="H3" s="2"/>
      <c r="I3" s="8">
        <v>59006.59</v>
      </c>
      <c r="J3" s="13">
        <v>98344</v>
      </c>
      <c r="K3" s="13"/>
      <c r="L3" s="2"/>
      <c r="M3" s="2"/>
      <c r="N3" s="2">
        <f>J3-G3</f>
        <v>0</v>
      </c>
      <c r="O3" s="13">
        <v>111612</v>
      </c>
      <c r="Q3">
        <v>0</v>
      </c>
      <c r="S3">
        <v>0</v>
      </c>
    </row>
    <row r="4" spans="1:20" ht="12.75" hidden="1" customHeight="1" x14ac:dyDescent="0.2">
      <c r="A4" s="2" t="s">
        <v>261</v>
      </c>
      <c r="B4" s="2" t="s">
        <v>262</v>
      </c>
      <c r="C4" s="2"/>
      <c r="D4" s="2">
        <v>135200</v>
      </c>
      <c r="E4" s="2"/>
      <c r="F4" s="2"/>
      <c r="G4" s="2"/>
      <c r="H4" s="2"/>
      <c r="I4" s="8"/>
      <c r="J4" s="13"/>
      <c r="K4" s="13"/>
      <c r="L4" s="2"/>
      <c r="M4" s="2"/>
      <c r="N4" s="2"/>
      <c r="O4" s="13"/>
    </row>
    <row r="5" spans="1:20" ht="12.75" customHeight="1" x14ac:dyDescent="0.2">
      <c r="A5" s="2" t="s">
        <v>193</v>
      </c>
      <c r="B5" s="2" t="s">
        <v>263</v>
      </c>
      <c r="C5" s="2"/>
      <c r="D5" s="2"/>
      <c r="E5" s="2"/>
      <c r="F5" s="2"/>
      <c r="G5" s="2">
        <v>2000</v>
      </c>
      <c r="H5" s="2"/>
      <c r="I5" s="8">
        <v>3797.31</v>
      </c>
      <c r="J5" s="13">
        <v>2000</v>
      </c>
      <c r="K5" s="13"/>
      <c r="L5" s="2"/>
      <c r="M5" s="2"/>
      <c r="N5" s="2">
        <f>J5-G5</f>
        <v>0</v>
      </c>
      <c r="O5" s="13">
        <v>500</v>
      </c>
      <c r="Q5">
        <v>0</v>
      </c>
      <c r="S5">
        <v>0</v>
      </c>
    </row>
    <row r="6" spans="1:20" ht="12.75" hidden="1" customHeight="1" x14ac:dyDescent="0.2">
      <c r="A6" s="2" t="s">
        <v>264</v>
      </c>
      <c r="B6" s="2" t="s">
        <v>265</v>
      </c>
      <c r="C6" s="2"/>
      <c r="D6" s="2"/>
      <c r="E6" s="2"/>
      <c r="F6" s="2"/>
      <c r="G6" s="2"/>
      <c r="H6" s="2"/>
      <c r="I6" s="8">
        <v>3500</v>
      </c>
      <c r="J6" s="13"/>
      <c r="K6" s="13"/>
      <c r="L6" s="2"/>
      <c r="M6" s="2"/>
      <c r="N6" s="2">
        <f>J6-G6</f>
        <v>0</v>
      </c>
      <c r="O6" s="13"/>
    </row>
    <row r="7" spans="1:20" ht="27.75" customHeight="1" x14ac:dyDescent="0.2">
      <c r="A7" s="4" t="s">
        <v>210</v>
      </c>
      <c r="B7" s="2"/>
      <c r="C7" s="2"/>
      <c r="D7" s="2"/>
      <c r="E7" s="2"/>
      <c r="F7" s="2"/>
      <c r="G7" s="2"/>
      <c r="H7" s="2"/>
      <c r="I7" s="8"/>
      <c r="J7" s="13"/>
      <c r="K7" s="13"/>
      <c r="L7" s="2"/>
      <c r="M7" s="2"/>
      <c r="N7" s="2">
        <f>J7-G7</f>
        <v>0</v>
      </c>
      <c r="O7" s="13"/>
    </row>
    <row r="8" spans="1:20" ht="12.75" customHeight="1" x14ac:dyDescent="0.2">
      <c r="A8" s="16" t="s">
        <v>211</v>
      </c>
      <c r="B8" s="16" t="s">
        <v>291</v>
      </c>
      <c r="C8" s="16"/>
      <c r="D8" s="16"/>
      <c r="E8" s="16"/>
      <c r="F8" s="16"/>
      <c r="G8" s="16"/>
      <c r="H8" s="16"/>
      <c r="I8" s="17"/>
      <c r="J8" s="18"/>
      <c r="K8" s="18"/>
      <c r="L8" s="16"/>
      <c r="M8" s="16"/>
      <c r="N8" s="16"/>
      <c r="O8" s="18">
        <v>25000</v>
      </c>
      <c r="Q8">
        <v>0</v>
      </c>
      <c r="S8">
        <v>0</v>
      </c>
    </row>
    <row r="9" spans="1:20" ht="12.75" customHeight="1" x14ac:dyDescent="0.2">
      <c r="A9" s="2" t="s">
        <v>266</v>
      </c>
      <c r="B9" s="2" t="s">
        <v>267</v>
      </c>
      <c r="C9" s="2"/>
      <c r="D9" s="2"/>
      <c r="E9" s="2"/>
      <c r="F9" s="2">
        <v>58334</v>
      </c>
      <c r="G9" s="2"/>
      <c r="H9" s="2"/>
      <c r="I9" s="8">
        <v>0</v>
      </c>
      <c r="J9" s="13">
        <v>58334</v>
      </c>
      <c r="K9" s="13"/>
      <c r="L9" s="2"/>
      <c r="M9" s="2"/>
      <c r="N9" s="2">
        <f>J9-G9</f>
        <v>58334</v>
      </c>
      <c r="O9" s="13">
        <v>58596</v>
      </c>
      <c r="Q9">
        <v>160000</v>
      </c>
      <c r="S9">
        <v>175000</v>
      </c>
    </row>
    <row r="10" spans="1:20" ht="12.75" customHeight="1" x14ac:dyDescent="0.2">
      <c r="A10" s="2"/>
      <c r="B10" s="2"/>
      <c r="C10" s="2"/>
      <c r="D10" s="2"/>
      <c r="E10" s="2"/>
      <c r="F10" s="2"/>
      <c r="G10" s="2"/>
      <c r="H10" s="2"/>
      <c r="I10" s="8"/>
      <c r="J10" s="13"/>
      <c r="K10" s="13"/>
      <c r="L10" s="2"/>
      <c r="M10" s="2"/>
      <c r="N10" s="2"/>
      <c r="O10" s="13"/>
    </row>
    <row r="11" spans="1:20" s="6" customFormat="1" ht="39" customHeight="1" x14ac:dyDescent="0.2">
      <c r="A11" s="140" t="s">
        <v>268</v>
      </c>
      <c r="B11" s="140"/>
      <c r="C11" s="140"/>
      <c r="D11" s="140"/>
      <c r="E11" s="140"/>
      <c r="F11" s="140"/>
      <c r="G11" s="140">
        <f>SUM(G3:G9)</f>
        <v>100344</v>
      </c>
      <c r="H11" s="140">
        <f>SUM(H3:H9)</f>
        <v>0</v>
      </c>
      <c r="I11" s="141">
        <f>SUM(I3:I9)</f>
        <v>66303.899999999994</v>
      </c>
      <c r="J11" s="142">
        <f>SUM(J3:J9)</f>
        <v>158678</v>
      </c>
      <c r="K11" s="142"/>
      <c r="L11" s="143">
        <f>SUM(L3:L9)</f>
        <v>0</v>
      </c>
      <c r="M11" s="140"/>
      <c r="N11" s="140">
        <f>J11-G11</f>
        <v>58334</v>
      </c>
      <c r="O11" s="142">
        <f>SUM(O3:O9)</f>
        <v>195708</v>
      </c>
      <c r="Q11" s="6">
        <v>160000</v>
      </c>
      <c r="S11" s="6">
        <v>175000</v>
      </c>
    </row>
    <row r="12" spans="1:20" ht="12.75" customHeight="1" x14ac:dyDescent="0.2">
      <c r="A12" s="2"/>
      <c r="B12" s="2"/>
      <c r="C12" s="2"/>
      <c r="D12" s="2"/>
      <c r="E12" s="2"/>
      <c r="F12" s="2"/>
      <c r="G12" s="2"/>
      <c r="H12" s="2"/>
      <c r="I12" s="8"/>
      <c r="J12" s="13"/>
      <c r="K12" s="13"/>
      <c r="L12" s="2"/>
      <c r="M12" s="2"/>
      <c r="N12" s="2"/>
      <c r="O12" s="2"/>
      <c r="S12" s="155"/>
    </row>
    <row r="13" spans="1:20" ht="12.75" customHeight="1" x14ac:dyDescent="0.2">
      <c r="A13" s="2"/>
      <c r="B13" s="2"/>
      <c r="C13" s="2"/>
      <c r="D13" s="2"/>
      <c r="E13" s="2"/>
      <c r="F13" s="2"/>
      <c r="G13" s="2"/>
      <c r="H13" s="2"/>
      <c r="I13" s="8"/>
      <c r="J13" s="13" t="s">
        <v>276</v>
      </c>
      <c r="K13" s="13"/>
      <c r="L13" s="2"/>
      <c r="M13" s="2"/>
      <c r="N13" s="2"/>
      <c r="O13" s="2"/>
    </row>
  </sheetData>
  <phoneticPr fontId="4" type="noConversion"/>
  <printOptions horizontalCentered="1" gridLines="1"/>
  <pageMargins left="0.25" right="0.25" top="1" bottom="0.59" header="0.5" footer="0.23"/>
  <pageSetup firstPageNumber="0" fitToHeight="0" orientation="landscape" r:id="rId1"/>
  <headerFooter alignWithMargins="0">
    <oddHeader>&amp;CTown of Forestburgh
2027 BUDGET TENTATIVE</oddHeader>
    <oddFooter xml:space="preserve">&amp;L&amp;D &amp;C&amp;A&amp;R
&amp;P of &amp;N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00"/>
  <sheetViews>
    <sheetView zoomScaleNormal="100" workbookViewId="0">
      <selection activeCell="F13" sqref="F13"/>
    </sheetView>
  </sheetViews>
  <sheetFormatPr defaultRowHeight="12.75" x14ac:dyDescent="0.2"/>
  <cols>
    <col min="1" max="1" width="22.5703125" customWidth="1"/>
    <col min="2" max="2" width="15" bestFit="1" customWidth="1"/>
    <col min="3" max="3" width="18.5703125" customWidth="1"/>
    <col min="4" max="4" width="15" style="144" bestFit="1" customWidth="1"/>
    <col min="5" max="5" width="1.28515625" customWidth="1"/>
    <col min="6" max="6" width="16.42578125" customWidth="1"/>
    <col min="7" max="17" width="15" bestFit="1" customWidth="1"/>
  </cols>
  <sheetData>
    <row r="1" spans="1:17" ht="12.75" customHeight="1" x14ac:dyDescent="0.2">
      <c r="A1" s="166" t="s">
        <v>335</v>
      </c>
      <c r="B1" s="166"/>
      <c r="C1" s="166"/>
      <c r="D1" s="24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.75" customHeight="1" x14ac:dyDescent="0.2">
      <c r="A2" s="166" t="s">
        <v>269</v>
      </c>
      <c r="B2" s="166"/>
      <c r="C2" s="166"/>
      <c r="D2" s="2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2.75" customHeight="1" x14ac:dyDescent="0.2">
      <c r="A3" s="1"/>
      <c r="B3" s="1"/>
      <c r="C3" s="1"/>
      <c r="D3" s="2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30.75" customHeight="1" x14ac:dyDescent="0.2">
      <c r="A4" s="22" t="s">
        <v>270</v>
      </c>
      <c r="B4" s="2"/>
      <c r="C4" s="21"/>
      <c r="D4" s="156" t="s">
        <v>336</v>
      </c>
      <c r="E4" s="2"/>
      <c r="F4" s="157" t="s">
        <v>338</v>
      </c>
      <c r="G4" s="2"/>
      <c r="H4" s="2"/>
      <c r="I4" s="2"/>
      <c r="J4" s="2"/>
      <c r="K4" s="2"/>
      <c r="L4" s="2"/>
      <c r="M4" s="2"/>
      <c r="N4" s="2"/>
      <c r="O4" s="2"/>
      <c r="P4" s="2"/>
    </row>
    <row r="5" spans="1:17" ht="15" customHeight="1" x14ac:dyDescent="0.2">
      <c r="A5" s="2"/>
      <c r="B5" s="2"/>
      <c r="C5" s="2"/>
      <c r="D5" s="2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7" ht="15" customHeight="1" x14ac:dyDescent="0.2">
      <c r="A6" s="16" t="s">
        <v>297</v>
      </c>
      <c r="B6" s="2"/>
      <c r="C6" s="23"/>
      <c r="D6" s="24">
        <v>24000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7" ht="15" customHeight="1" x14ac:dyDescent="0.2">
      <c r="A7" s="16" t="s">
        <v>298</v>
      </c>
      <c r="B7" s="2"/>
      <c r="C7" s="24"/>
      <c r="D7" s="24">
        <v>38700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7" ht="15" customHeight="1" x14ac:dyDescent="0.2">
      <c r="A8" s="16" t="s">
        <v>311</v>
      </c>
      <c r="B8" s="16"/>
      <c r="C8" s="24"/>
      <c r="D8" s="24">
        <v>7500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7" ht="15" customHeight="1" x14ac:dyDescent="0.2">
      <c r="A9" s="16" t="s">
        <v>299</v>
      </c>
      <c r="B9" s="2"/>
      <c r="C9" s="24"/>
      <c r="D9" s="24">
        <v>57000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7" ht="15" customHeight="1" x14ac:dyDescent="0.2">
      <c r="A10" s="16" t="s">
        <v>310</v>
      </c>
      <c r="B10" s="16"/>
      <c r="C10" s="24"/>
      <c r="D10" s="24">
        <v>12800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7" ht="15" customHeight="1" x14ac:dyDescent="0.2">
      <c r="A11" s="16" t="s">
        <v>300</v>
      </c>
      <c r="B11" s="2"/>
      <c r="C11" s="24"/>
      <c r="D11" s="24">
        <v>4700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7" ht="15" customHeight="1" x14ac:dyDescent="0.2">
      <c r="A12" s="2"/>
      <c r="B12" s="2"/>
      <c r="C12" s="1"/>
      <c r="D12" s="2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15" customHeight="1" x14ac:dyDescent="0.2">
      <c r="A13" s="2"/>
      <c r="B13" s="2"/>
      <c r="C13" s="2"/>
      <c r="D13" s="2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15" customHeight="1" x14ac:dyDescent="0.2">
      <c r="A14" s="2"/>
      <c r="B14" s="2"/>
      <c r="C14" s="2"/>
      <c r="D14" s="24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15" customHeight="1" x14ac:dyDescent="0.2">
      <c r="A15" s="2"/>
      <c r="B15" s="2"/>
      <c r="C15" s="2"/>
      <c r="D15" s="2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" customHeight="1" x14ac:dyDescent="0.2">
      <c r="A16" s="2"/>
      <c r="B16" s="2"/>
      <c r="C16" s="2"/>
      <c r="D16" s="24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" customHeight="1" x14ac:dyDescent="0.2">
      <c r="A17" s="2"/>
      <c r="B17" s="2"/>
      <c r="C17" s="2"/>
      <c r="D17" s="24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" customHeight="1" x14ac:dyDescent="0.2">
      <c r="A18" s="2"/>
      <c r="B18" s="2"/>
      <c r="C18" s="2"/>
      <c r="D18" s="2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" customHeight="1" x14ac:dyDescent="0.2">
      <c r="A19" s="2"/>
      <c r="B19" s="2"/>
      <c r="C19" s="2"/>
      <c r="D19" s="2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" customHeight="1" x14ac:dyDescent="0.2">
      <c r="A20" s="2"/>
      <c r="B20" s="2"/>
      <c r="C20" s="2"/>
      <c r="D20" s="24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" customHeight="1" x14ac:dyDescent="0.2">
      <c r="A21" s="2"/>
      <c r="B21" s="2"/>
      <c r="C21" s="2"/>
      <c r="D21" s="2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" customHeight="1" x14ac:dyDescent="0.2">
      <c r="A22" s="2"/>
      <c r="B22" s="2"/>
      <c r="C22" s="2"/>
      <c r="D22" s="2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" customHeight="1" x14ac:dyDescent="0.2">
      <c r="A23" s="2"/>
      <c r="B23" s="2"/>
      <c r="C23" s="2"/>
      <c r="D23" s="2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" customHeight="1" x14ac:dyDescent="0.2">
      <c r="A24" s="2"/>
      <c r="B24" s="2"/>
      <c r="C24" s="2"/>
      <c r="D24" s="2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" customHeight="1" x14ac:dyDescent="0.2">
      <c r="A25" s="2"/>
      <c r="B25" s="2"/>
      <c r="C25" s="2"/>
      <c r="D25" s="2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" customHeight="1" x14ac:dyDescent="0.2">
      <c r="A26" s="2"/>
      <c r="B26" s="2"/>
      <c r="C26" s="2"/>
      <c r="D26" s="24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" customHeight="1" x14ac:dyDescent="0.2">
      <c r="A27" s="2"/>
      <c r="B27" s="2"/>
      <c r="C27" s="2"/>
      <c r="D27" s="2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" customHeight="1" x14ac:dyDescent="0.2">
      <c r="A28" s="2"/>
      <c r="B28" s="2"/>
      <c r="C28" s="2"/>
      <c r="D28" s="2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" customHeight="1" x14ac:dyDescent="0.2">
      <c r="A29" s="2"/>
      <c r="B29" s="2"/>
      <c r="C29" s="2"/>
      <c r="D29" s="2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" customHeight="1" x14ac:dyDescent="0.2">
      <c r="A30" s="2"/>
      <c r="B30" s="2"/>
      <c r="C30" s="2"/>
      <c r="D30" s="2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" customHeight="1" x14ac:dyDescent="0.2">
      <c r="A31" s="2"/>
      <c r="B31" s="2"/>
      <c r="C31" s="2"/>
      <c r="D31" s="2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" customHeight="1" x14ac:dyDescent="0.2">
      <c r="A32" s="2"/>
      <c r="B32" s="2"/>
      <c r="C32" s="2"/>
      <c r="D32" s="24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5" customHeight="1" x14ac:dyDescent="0.2">
      <c r="A33" s="2"/>
      <c r="B33" s="2"/>
      <c r="C33" s="2"/>
      <c r="D33" s="2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15" customHeight="1" x14ac:dyDescent="0.2">
      <c r="A34" s="2"/>
      <c r="B34" s="2"/>
      <c r="C34" s="2"/>
      <c r="D34" s="2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5" customHeight="1" x14ac:dyDescent="0.2">
      <c r="A35" s="2"/>
      <c r="B35" s="2"/>
      <c r="C35" s="2"/>
      <c r="D35" s="2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15" customHeight="1" x14ac:dyDescent="0.2">
      <c r="A36" s="2"/>
      <c r="B36" s="2"/>
      <c r="C36" s="2"/>
      <c r="D36" s="2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15" customHeight="1" x14ac:dyDescent="0.2">
      <c r="A37" s="2"/>
      <c r="B37" s="2"/>
      <c r="C37" s="2"/>
      <c r="D37" s="2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ht="15" customHeight="1" x14ac:dyDescent="0.2">
      <c r="A38" s="2"/>
      <c r="B38" s="2"/>
      <c r="C38" s="2"/>
      <c r="D38" s="24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ht="15" customHeight="1" x14ac:dyDescent="0.2">
      <c r="A39" s="2"/>
      <c r="B39" s="2"/>
      <c r="C39" s="2"/>
      <c r="D39" s="2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ht="15" customHeight="1" x14ac:dyDescent="0.2">
      <c r="A40" s="2"/>
      <c r="B40" s="2"/>
      <c r="C40" s="2"/>
      <c r="D40" s="2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ht="15" customHeight="1" x14ac:dyDescent="0.2">
      <c r="A41" s="2"/>
      <c r="B41" s="2"/>
      <c r="C41" s="2"/>
      <c r="D41" s="24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ht="15" customHeight="1" x14ac:dyDescent="0.2">
      <c r="A42" s="2"/>
      <c r="B42" s="2"/>
      <c r="C42" s="2"/>
      <c r="D42" s="2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ht="15" customHeight="1" x14ac:dyDescent="0.2">
      <c r="A43" s="2"/>
      <c r="B43" s="2"/>
      <c r="C43" s="2"/>
      <c r="D43" s="2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ht="15" customHeight="1" x14ac:dyDescent="0.2">
      <c r="A44" s="2"/>
      <c r="B44" s="2"/>
      <c r="C44" s="2"/>
      <c r="D44" s="24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ht="15" customHeight="1" x14ac:dyDescent="0.2">
      <c r="A45" s="2"/>
      <c r="B45" s="2"/>
      <c r="C45" s="2"/>
      <c r="D45" s="24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15" customHeight="1" x14ac:dyDescent="0.2">
      <c r="A46" s="2"/>
      <c r="B46" s="2"/>
      <c r="C46" s="2"/>
      <c r="D46" s="24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ht="15" customHeight="1" x14ac:dyDescent="0.2">
      <c r="A47" s="2"/>
      <c r="B47" s="2"/>
      <c r="C47" s="2"/>
      <c r="D47" s="24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ht="15" customHeight="1" x14ac:dyDescent="0.2">
      <c r="A48" s="2"/>
      <c r="B48" s="2"/>
      <c r="C48" s="2"/>
      <c r="D48" s="24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5" customHeight="1" x14ac:dyDescent="0.2">
      <c r="A49" s="2"/>
      <c r="B49" s="2"/>
      <c r="C49" s="2"/>
      <c r="D49" s="2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5" customHeight="1" x14ac:dyDescent="0.2">
      <c r="A50" s="2"/>
      <c r="B50" s="2"/>
      <c r="C50" s="2"/>
      <c r="D50" s="24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5" customHeight="1" x14ac:dyDescent="0.2">
      <c r="A51" s="2"/>
      <c r="B51" s="2"/>
      <c r="C51" s="2"/>
      <c r="D51" s="24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5" customHeight="1" x14ac:dyDescent="0.2">
      <c r="A52" s="2"/>
      <c r="B52" s="2"/>
      <c r="C52" s="2"/>
      <c r="D52" s="24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5" customHeight="1" x14ac:dyDescent="0.2">
      <c r="A53" s="2"/>
      <c r="B53" s="2"/>
      <c r="C53" s="2"/>
      <c r="D53" s="24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5" customHeight="1" x14ac:dyDescent="0.2">
      <c r="A54" s="2"/>
      <c r="B54" s="2"/>
      <c r="C54" s="2"/>
      <c r="D54" s="24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ht="12.75" customHeight="1" x14ac:dyDescent="0.2">
      <c r="A55" s="2"/>
      <c r="B55" s="2"/>
      <c r="C55" s="2"/>
      <c r="D55" s="24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ht="12.75" customHeight="1" x14ac:dyDescent="0.2">
      <c r="A56" s="2"/>
      <c r="B56" s="2"/>
      <c r="C56" s="2"/>
      <c r="D56" s="24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12.75" customHeight="1" x14ac:dyDescent="0.2">
      <c r="A57" s="2"/>
      <c r="B57" s="2"/>
      <c r="C57" s="2"/>
      <c r="D57" s="24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12.75" customHeight="1" x14ac:dyDescent="0.2">
      <c r="A58" s="2"/>
      <c r="B58" s="2"/>
      <c r="C58" s="2"/>
      <c r="D58" s="24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12.75" customHeight="1" x14ac:dyDescent="0.2">
      <c r="A59" s="2"/>
      <c r="B59" s="2"/>
      <c r="C59" s="2"/>
      <c r="D59" s="24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12.75" customHeight="1" x14ac:dyDescent="0.2">
      <c r="A60" s="2"/>
      <c r="B60" s="2"/>
      <c r="C60" s="2"/>
      <c r="D60" s="24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2.75" customHeight="1" x14ac:dyDescent="0.2">
      <c r="A61" s="2"/>
      <c r="B61" s="2"/>
      <c r="C61" s="2"/>
      <c r="D61" s="24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12.75" customHeight="1" x14ac:dyDescent="0.2">
      <c r="A62" s="2"/>
      <c r="B62" s="2"/>
      <c r="C62" s="2"/>
      <c r="D62" s="24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12.75" customHeight="1" x14ac:dyDescent="0.2">
      <c r="A63" s="2"/>
      <c r="B63" s="2"/>
      <c r="C63" s="2"/>
      <c r="D63" s="24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2.75" customHeight="1" x14ac:dyDescent="0.2">
      <c r="A64" s="2"/>
      <c r="B64" s="2"/>
      <c r="C64" s="2"/>
      <c r="D64" s="24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12.75" customHeight="1" x14ac:dyDescent="0.2">
      <c r="A65" s="2"/>
      <c r="B65" s="2"/>
      <c r="C65" s="2"/>
      <c r="D65" s="24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12.75" customHeight="1" x14ac:dyDescent="0.2">
      <c r="A66" s="2"/>
      <c r="B66" s="2"/>
      <c r="C66" s="2"/>
      <c r="D66" s="24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2.75" customHeight="1" x14ac:dyDescent="0.2">
      <c r="A67" s="2"/>
      <c r="B67" s="2"/>
      <c r="C67" s="2"/>
      <c r="D67" s="24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2.75" customHeight="1" x14ac:dyDescent="0.2">
      <c r="A68" s="2"/>
      <c r="B68" s="2"/>
      <c r="C68" s="2"/>
      <c r="D68" s="24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2.75" customHeight="1" x14ac:dyDescent="0.2">
      <c r="A69" s="2"/>
      <c r="B69" s="2"/>
      <c r="C69" s="2"/>
      <c r="D69" s="24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2.75" customHeight="1" x14ac:dyDescent="0.2">
      <c r="A70" s="2"/>
      <c r="B70" s="2"/>
      <c r="C70" s="2"/>
      <c r="D70" s="24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2.75" customHeight="1" x14ac:dyDescent="0.2">
      <c r="A71" s="2"/>
      <c r="B71" s="2"/>
      <c r="C71" s="2"/>
      <c r="D71" s="24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2.75" customHeight="1" x14ac:dyDescent="0.2">
      <c r="A72" s="2"/>
      <c r="B72" s="2"/>
      <c r="C72" s="2"/>
      <c r="D72" s="24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2.75" customHeight="1" x14ac:dyDescent="0.2">
      <c r="A73" s="2"/>
      <c r="B73" s="2"/>
      <c r="C73" s="2"/>
      <c r="D73" s="24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2.75" customHeight="1" x14ac:dyDescent="0.2">
      <c r="A74" s="2"/>
      <c r="B74" s="2"/>
      <c r="C74" s="2"/>
      <c r="D74" s="24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2.75" customHeight="1" x14ac:dyDescent="0.2">
      <c r="A75" s="2"/>
      <c r="B75" s="2"/>
      <c r="C75" s="2"/>
      <c r="D75" s="24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2.75" customHeight="1" x14ac:dyDescent="0.2">
      <c r="A76" s="2"/>
      <c r="B76" s="2"/>
      <c r="C76" s="2"/>
      <c r="D76" s="24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12.75" customHeight="1" x14ac:dyDescent="0.2">
      <c r="A77" s="2"/>
      <c r="B77" s="2"/>
      <c r="C77" s="2"/>
      <c r="D77" s="24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12.75" customHeight="1" x14ac:dyDescent="0.2">
      <c r="A78" s="2"/>
      <c r="B78" s="2"/>
      <c r="C78" s="2"/>
      <c r="D78" s="24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2.75" customHeight="1" x14ac:dyDescent="0.2">
      <c r="A79" s="2"/>
      <c r="B79" s="2"/>
      <c r="C79" s="2"/>
      <c r="D79" s="24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12.75" customHeight="1" x14ac:dyDescent="0.2">
      <c r="A80" s="2"/>
      <c r="B80" s="2"/>
      <c r="C80" s="2"/>
      <c r="D80" s="24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12.75" customHeight="1" x14ac:dyDescent="0.2">
      <c r="A81" s="2"/>
      <c r="B81" s="2"/>
      <c r="C81" s="2"/>
      <c r="D81" s="24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12.75" customHeight="1" x14ac:dyDescent="0.2">
      <c r="A82" s="2"/>
      <c r="B82" s="2"/>
      <c r="C82" s="2"/>
      <c r="D82" s="24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ht="12.75" customHeight="1" x14ac:dyDescent="0.2">
      <c r="A83" s="2"/>
      <c r="B83" s="2"/>
      <c r="C83" s="2"/>
      <c r="D83" s="24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ht="12.75" customHeight="1" x14ac:dyDescent="0.2">
      <c r="A84" s="2"/>
      <c r="B84" s="2"/>
      <c r="C84" s="2"/>
      <c r="D84" s="24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t="12.75" customHeight="1" x14ac:dyDescent="0.2">
      <c r="A85" s="2"/>
      <c r="B85" s="2"/>
      <c r="C85" s="2"/>
      <c r="D85" s="24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ht="12.75" customHeight="1" x14ac:dyDescent="0.2">
      <c r="A86" s="2"/>
      <c r="B86" s="2"/>
      <c r="C86" s="2"/>
      <c r="D86" s="24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ht="12.75" customHeight="1" x14ac:dyDescent="0.2">
      <c r="A87" s="2"/>
      <c r="B87" s="2"/>
      <c r="C87" s="2"/>
      <c r="D87" s="24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12.75" customHeight="1" x14ac:dyDescent="0.2">
      <c r="A88" s="2"/>
      <c r="B88" s="2"/>
      <c r="C88" s="2"/>
      <c r="D88" s="24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12.75" customHeight="1" x14ac:dyDescent="0.2">
      <c r="A89" s="2"/>
      <c r="B89" s="2"/>
      <c r="C89" s="2"/>
      <c r="D89" s="24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12.75" customHeight="1" x14ac:dyDescent="0.2">
      <c r="A90" s="2"/>
      <c r="B90" s="2"/>
      <c r="C90" s="2"/>
      <c r="D90" s="24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12.75" customHeight="1" x14ac:dyDescent="0.2">
      <c r="A91" s="2"/>
      <c r="B91" s="2"/>
      <c r="C91" s="2"/>
      <c r="D91" s="24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12.75" customHeight="1" x14ac:dyDescent="0.2">
      <c r="A92" s="2"/>
      <c r="B92" s="2"/>
      <c r="C92" s="2"/>
      <c r="D92" s="24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12.75" customHeight="1" x14ac:dyDescent="0.2">
      <c r="A93" s="2"/>
      <c r="B93" s="2"/>
      <c r="C93" s="2"/>
      <c r="D93" s="24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12.75" customHeight="1" x14ac:dyDescent="0.2">
      <c r="A94" s="2"/>
      <c r="B94" s="2"/>
      <c r="C94" s="2"/>
      <c r="D94" s="24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12.75" customHeight="1" x14ac:dyDescent="0.2">
      <c r="A95" s="2"/>
      <c r="B95" s="2"/>
      <c r="C95" s="2"/>
      <c r="D95" s="24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12.75" customHeight="1" x14ac:dyDescent="0.2">
      <c r="A96" s="2"/>
      <c r="B96" s="2"/>
      <c r="C96" s="2"/>
      <c r="D96" s="24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12.75" customHeight="1" x14ac:dyDescent="0.2">
      <c r="A97" s="2"/>
      <c r="B97" s="2"/>
      <c r="C97" s="2"/>
      <c r="D97" s="24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2.75" customHeight="1" x14ac:dyDescent="0.2">
      <c r="A98" s="2"/>
      <c r="B98" s="2"/>
      <c r="C98" s="2"/>
      <c r="D98" s="24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2.75" customHeight="1" x14ac:dyDescent="0.2">
      <c r="A99" s="2"/>
      <c r="B99" s="2"/>
      <c r="C99" s="2"/>
      <c r="D99" s="24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2.75" customHeight="1" x14ac:dyDescent="0.2">
      <c r="A100" s="2"/>
      <c r="B100" s="2"/>
      <c r="C100" s="2"/>
      <c r="D100" s="24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</sheetData>
  <mergeCells count="2">
    <mergeCell ref="A1:C1"/>
    <mergeCell ref="A2:C2"/>
  </mergeCells>
  <phoneticPr fontId="4" type="noConversion"/>
  <pageMargins left="0.75" right="0.75" top="1" bottom="1" header="0.5" footer="0.5"/>
  <pageSetup paperSize="9" firstPageNumber="0" fitToWidth="0" fitToHeight="0" orientation="portrait" r:id="rId1"/>
  <headerFooter alignWithMargins="0">
    <oddHeader>&amp;CTown of Forestburgh 
2027 TENTATIVE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SUMMARY</vt:lpstr>
      <vt:lpstr>GENERAL FUND APPROPRIATIONS </vt:lpstr>
      <vt:lpstr>GEN FUND ESTIMATED REVENUE</vt:lpstr>
      <vt:lpstr>HIGHWAY FUND APPROPRIATIONS</vt:lpstr>
      <vt:lpstr>HWY FUND ESTIMATED REVENUE</vt:lpstr>
      <vt:lpstr>SCHEDULE OF SALARIES</vt:lpstr>
      <vt:lpstr>'GEN FUND ESTIMATED REVENUE'!Print_Area</vt:lpstr>
      <vt:lpstr>'GENERAL FUND APPROPRIATIONS '!Print_Area</vt:lpstr>
      <vt:lpstr>'HIGHWAY FUND APPROPRIATIONS'!Print_Area</vt:lpstr>
      <vt:lpstr>'HWY FUND ESTIMATED REVENUE'!Print_Area</vt:lpstr>
      <vt:lpstr>'SCHEDULE OF SALARIES'!Print_Area</vt:lpstr>
      <vt:lpstr>SUMMARY!Print_Area</vt:lpstr>
      <vt:lpstr>'GEN FUND ESTIMATED REVENUE'!Print_Titles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</dc:creator>
  <cp:lastModifiedBy>town forestburgh</cp:lastModifiedBy>
  <cp:lastPrinted>2026-09-29T16:41:52Z</cp:lastPrinted>
  <dcterms:created xsi:type="dcterms:W3CDTF">2009-09-29T19:59:55Z</dcterms:created>
  <dcterms:modified xsi:type="dcterms:W3CDTF">2026-09-29T16:42:00Z</dcterms:modified>
</cp:coreProperties>
</file>